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Polaris\HumanRes\Etta's Folder\Website Files\"/>
    </mc:Choice>
  </mc:AlternateContent>
  <xr:revisionPtr revIDLastSave="0" documentId="13_ncr:1_{30EE97D4-1486-4A8F-9E57-583DFE18D02D}" xr6:coauthVersionLast="47" xr6:coauthVersionMax="47" xr10:uidLastSave="{00000000-0000-0000-0000-000000000000}"/>
  <bookViews>
    <workbookView xWindow="28680" yWindow="-120" windowWidth="29040" windowHeight="15720" xr2:uid="{19FA9987-4ABD-4520-A2C0-98B7AC122BED}"/>
  </bookViews>
  <sheets>
    <sheet name="Total Comp" sheetId="2" r:id="rId1"/>
    <sheet name="Premiums" sheetId="3" state="hidden" r:id="rId2"/>
    <sheet name="Employee Type" sheetId="4" state="hidden"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9" i="2" l="1"/>
  <c r="F50" i="2"/>
  <c r="G50" i="2" s="1"/>
  <c r="H29" i="2"/>
  <c r="G29" i="2" s="1"/>
  <c r="G51" i="2"/>
  <c r="D4" i="4"/>
  <c r="D3" i="4"/>
  <c r="D2" i="4"/>
  <c r="G25" i="2"/>
  <c r="H25" i="2" s="1"/>
  <c r="H28" i="2"/>
  <c r="G28" i="2" s="1"/>
  <c r="E28" i="2"/>
  <c r="D28" i="2" s="1"/>
  <c r="G21" i="2"/>
  <c r="G30" i="2"/>
  <c r="G49" i="2"/>
  <c r="D19" i="2"/>
  <c r="D18" i="2"/>
  <c r="G17" i="2"/>
  <c r="D17" i="2"/>
  <c r="G20" i="2"/>
  <c r="G16" i="2"/>
  <c r="D16" i="2"/>
  <c r="G32" i="2" l="1"/>
  <c r="H32" i="2" s="1"/>
  <c r="G52" i="2"/>
  <c r="H52" i="2" s="1"/>
  <c r="D32" i="2"/>
  <c r="E32" i="2" s="1"/>
  <c r="G23" i="2"/>
  <c r="D23" i="2"/>
  <c r="E23" i="2" s="1"/>
  <c r="G41" i="2" l="1"/>
  <c r="G43" i="2" s="1"/>
  <c r="H23" i="2"/>
  <c r="H41" i="2" l="1"/>
</calcChain>
</file>

<file path=xl/sharedStrings.xml><?xml version="1.0" encoding="utf-8"?>
<sst xmlns="http://schemas.openxmlformats.org/spreadsheetml/2006/main" count="161" uniqueCount="140">
  <si>
    <t>Fee Waiver</t>
  </si>
  <si>
    <t>Longevity</t>
  </si>
  <si>
    <t>Long-Term Disability</t>
  </si>
  <si>
    <t>2024 Total Compensation Statement</t>
  </si>
  <si>
    <t>Sample Illustration for Full-Time Employees</t>
  </si>
  <si>
    <t>Annual Base Salary</t>
  </si>
  <si>
    <t>Group Insurance Benefits</t>
  </si>
  <si>
    <t>Employee Share</t>
  </si>
  <si>
    <t>Employer Share</t>
  </si>
  <si>
    <t>Premier PPO Employee only - BCBST Network S or Cigna LocalPlus</t>
  </si>
  <si>
    <t>Premier PPO Employee + spouse - BCBST Network S or Cigna LocalPlus</t>
  </si>
  <si>
    <t>Premier PPO Employee + child(ren) - BCBST Network S or Cigna LocalPlus</t>
  </si>
  <si>
    <t>Premier PPO Employee + spouse + child(ren) - BCBST Network S or Cigna LocalPlus</t>
  </si>
  <si>
    <t>Standard PPO Employee only - BCBST Network S or Cigna LocalPlus</t>
  </si>
  <si>
    <t>Standard PPO Employee + spouse - BCBST Network S or Cigna LocalPlus</t>
  </si>
  <si>
    <t>Standard PPO Employee + child(ren) - BCBST Network S or Cigna LocalPlus</t>
  </si>
  <si>
    <t>Standard PPO Employee + spouse + child(ren) - BCBST Network S or Cigna LocalPlus</t>
  </si>
  <si>
    <t>CDHP/HSA Employee only - BCBST Network S or Cigna LocalPlus</t>
  </si>
  <si>
    <t>CDHP/HSA Employee + spouse - BCBST Network S or Cigna LocalPlus</t>
  </si>
  <si>
    <t>CDHP/HSA Employee + child(ren) - BCBST Network S or Cigna LocalPlus</t>
  </si>
  <si>
    <t>CDHP/HSA Employee + spouse + child(ren) - BCBST Network S or Cigna LocalPlus</t>
  </si>
  <si>
    <t>Premier PPO Employee only - BCBST Network P or Cigna Open Access</t>
  </si>
  <si>
    <t>Premier PPO Employee + spouse - BCBST Network P or Cigna Open Access</t>
  </si>
  <si>
    <t>Premier PPO Employee + child(ren) - BCBST Network P or Cigna Open Access</t>
  </si>
  <si>
    <t>Premier PPO Employee + spouse + child(ren) - BCBST Network P or Cigna Open Access</t>
  </si>
  <si>
    <t>Standard PPO Employee only - BCBST Network P or Cigna Open Access</t>
  </si>
  <si>
    <t>Standard PPO Employee + spouse - BCBST Network P or Cigna Open Access</t>
  </si>
  <si>
    <t>Standard PPO Employee + child(ren) - BCBST Network P or Cigna Open Access</t>
  </si>
  <si>
    <t>Standard PPO Employee + spouse + child(ren) - BCBST Network P or Cigna Open Access</t>
  </si>
  <si>
    <t>CDHP/HSA Employee only - BCBST Network P or Cigna Open Access</t>
  </si>
  <si>
    <t>CDHP/HSA Employee + spouse - BCBST Network P or Cigna Open Access</t>
  </si>
  <si>
    <t>CDHP/HSA Employee + child(ren) - BCBST Network P or Cigna Open Access</t>
  </si>
  <si>
    <t>CDHP/HSA Employee + spouse + child(ren) - BCBST Network P or Cigna Open Access</t>
  </si>
  <si>
    <t>Select Medical Insurance</t>
  </si>
  <si>
    <t>Employee Contributions</t>
  </si>
  <si>
    <t>Percent of Annual Salary</t>
  </si>
  <si>
    <t>NeSCC Contributions</t>
  </si>
  <si>
    <t>Select Dental Insurance</t>
  </si>
  <si>
    <t>Select Vision Insurance</t>
  </si>
  <si>
    <t>Employee Only - Cigna DHMO</t>
  </si>
  <si>
    <t>Employee + Child(ren) - Cigna DHMO</t>
  </si>
  <si>
    <t>Employee + Spouse - Cigna DHMO</t>
  </si>
  <si>
    <t>Employee + Spouse + Child(ren) - Cigna DHMO</t>
  </si>
  <si>
    <t>Employee Only - Delta Dental DPPO Plan</t>
  </si>
  <si>
    <t>Employee + Child(ren) - Delta Dental DPPO Plan</t>
  </si>
  <si>
    <t>Employee + Spouse - Delta Dental DPPO Plan</t>
  </si>
  <si>
    <t>Employee + Spouse + Child(ren) - Delta Dental DPPO Plan</t>
  </si>
  <si>
    <t>None</t>
  </si>
  <si>
    <t>DENTAL</t>
  </si>
  <si>
    <t>MEDICAL</t>
  </si>
  <si>
    <t>VISION</t>
  </si>
  <si>
    <t>Employee Only - Basic Plan</t>
  </si>
  <si>
    <t>Employee Only - Expanded Plan</t>
  </si>
  <si>
    <t>Employee + Child(ren) - Basic Plan</t>
  </si>
  <si>
    <t>Employee + Spouse - Basic Plan</t>
  </si>
  <si>
    <t>Employee + Spouse + Child(ren) - Basic Plan</t>
  </si>
  <si>
    <t>Employee + Child(ren) - Expanded Plan</t>
  </si>
  <si>
    <t>Employee + Spouse - Expanded Plan</t>
  </si>
  <si>
    <t>Employee + Spouse + Child(ren) - Expanded Plan</t>
  </si>
  <si>
    <t>Option A: 60%, 14-day elimination period</t>
  </si>
  <si>
    <t>Option B: 60%, 30-day elimination period</t>
  </si>
  <si>
    <t>STD COST: PER $100 OF MEMBER'S COVERED MONTHLY SALARY</t>
  </si>
  <si>
    <t>Select Short-Term Disability</t>
  </si>
  <si>
    <t>Option 3: 63%, 90-day elimination period</t>
  </si>
  <si>
    <t>Retirement Plan</t>
  </si>
  <si>
    <t>Work/Life Balance</t>
  </si>
  <si>
    <t>Annual Leave Accrual</t>
  </si>
  <si>
    <t>Additional Benefits</t>
  </si>
  <si>
    <t>TOTAL PROJECTED COMPENSATION (Salary + Benefits)</t>
  </si>
  <si>
    <t>Total Group Insurance Benefits</t>
  </si>
  <si>
    <t>Select Retirement Plan</t>
  </si>
  <si>
    <t>TCRS Legacy</t>
  </si>
  <si>
    <t>TCRS Hybrid</t>
  </si>
  <si>
    <t>ORP Legacy</t>
  </si>
  <si>
    <t>ORP Hybrid</t>
  </si>
  <si>
    <t xml:space="preserve">Total Retirement Plan </t>
  </si>
  <si>
    <t>Basic Term Life &amp; AD&amp;D Insurance</t>
  </si>
  <si>
    <t>1X base annual salary (min - $50K, max - $250K, subject to reduction due to age)</t>
  </si>
  <si>
    <t>Voluntary Term Life &amp; AD&amp;D</t>
  </si>
  <si>
    <t>Employee Type</t>
  </si>
  <si>
    <t>Years of Service</t>
  </si>
  <si>
    <t>Faculty</t>
  </si>
  <si>
    <t>Admin/Prof Staff</t>
  </si>
  <si>
    <t>Support Staff</t>
  </si>
  <si>
    <t>Months Worked Per Year</t>
  </si>
  <si>
    <t>14 days per year</t>
  </si>
  <si>
    <t>Holiday Accrual</t>
  </si>
  <si>
    <t>Sick Leave Accrual</t>
  </si>
  <si>
    <t>7.5 hrs per month</t>
  </si>
  <si>
    <t>Hrs Worked Per Year</t>
  </si>
  <si>
    <t>Monthly AL Accrual</t>
  </si>
  <si>
    <t>9-mo Faculty: 0; Support: 7.5-15 hrs per mo depending on yrs of service; 12-mo Faculty &amp; Prof Staff: 15 hrs per mo</t>
  </si>
  <si>
    <t>Defined Contribution (Employer)</t>
  </si>
  <si>
    <t>401k Contribution (Employee) - Enter annual amount contributed</t>
  </si>
  <si>
    <t>Employee Assistance Program (EAP)</t>
  </si>
  <si>
    <t>Medical Flex Spending Account (FSA)</t>
  </si>
  <si>
    <t>Health Savings Account (HSA)</t>
  </si>
  <si>
    <t>Dependent Care Flex Spending Account (FSA)</t>
  </si>
  <si>
    <t>Total Projected Value of Health, Longevity, Retirement, and Educational Assistance</t>
  </si>
  <si>
    <t>Educational Assistance</t>
  </si>
  <si>
    <t>Tuition Reimbursement Program</t>
  </si>
  <si>
    <t>Total Educational Assistance</t>
  </si>
  <si>
    <t>Spouse &amp; Dependent Fee Discount</t>
  </si>
  <si>
    <t>Bereavement Leave</t>
  </si>
  <si>
    <t>Civil Leave</t>
  </si>
  <si>
    <t>Disaster Leave</t>
  </si>
  <si>
    <t>Military Leave</t>
  </si>
  <si>
    <t>Volunteer Firefighter Service Leave</t>
  </si>
  <si>
    <t>Voting Leave</t>
  </si>
  <si>
    <t>Additional Leave Policies</t>
  </si>
  <si>
    <t>Faculty Sick Leave Bank</t>
  </si>
  <si>
    <t>Family, Medical, and Service Member Leave</t>
  </si>
  <si>
    <t>Leave of Absence</t>
  </si>
  <si>
    <t>Non-Faculty Sick Leave Bank</t>
  </si>
  <si>
    <t>Parental Leave</t>
  </si>
  <si>
    <t>3 days due to the death of an immediate family member</t>
  </si>
  <si>
    <t>Payment at employee's regular rate of pay for time served on civil leave and time spent traveling to and from court</t>
  </si>
  <si>
    <t>Volunteers of the American Red Cross may be granted leave with pay for up to 15 work days each calendar year to participate in specialized disaster relief services</t>
  </si>
  <si>
    <t>Provides emergency sick leave to members of the program who have suffered an unplanned personal illness, injury, disability, or quarantine (up to 90 work days)</t>
  </si>
  <si>
    <t>Up to 12 workweeks of unpaid leave during a 12-month period for family or medical leave or up to 26 workweeks of unpaid leave for military caregiver leave during a 12-month period</t>
  </si>
  <si>
    <t>Leave of absence without pay not to exceed one (1) year for justifiable absences and subject to approval</t>
  </si>
  <si>
    <t>Each employee who is on military leave shall be paid their salary or compensation for a period, or periods, not exceeding 20 working days in any one (1) calendar year</t>
  </si>
  <si>
    <t>Unpaid time off to vote</t>
  </si>
  <si>
    <t>Enter annual tuition and fees waived by using the Fee Waiver</t>
  </si>
  <si>
    <t>Enter annual tuition and fees reimbursed by the college for using the Tuition Reimbursement Program</t>
  </si>
  <si>
    <t>Enter annual tuition and fees discounted for using the Spouse/Dependent Fee Discount</t>
  </si>
  <si>
    <t>Following 36 mo of service, employees receive annual longevity payments of $100 per year of service</t>
  </si>
  <si>
    <t>EAP services are available to all benefits-eligible employees and their eligible dependents, even if they are not enrolled in medical insurance.</t>
  </si>
  <si>
    <t>Annual limit - $3,050 | Carryover limit - $610</t>
  </si>
  <si>
    <t>Annual limit - $5,000 per household, or up to $2,500 per spouse for married couples filing separately. No carryover amount allowed.</t>
  </si>
  <si>
    <t>Up to four (4) months of unpaid parental leave to eligible employees for adoption, pregnancy, childbirth and nursing the infant; six (6) weeks of paid parental leave after 12 mo of service</t>
  </si>
  <si>
    <t>Employee-paid life and AD&amp;D insurance.</t>
  </si>
  <si>
    <t>Flexible/Alternate &amp; Remote Work Schedules</t>
  </si>
  <si>
    <t>At the discretion of the supervisor, arrangements may be made for remote work, flex time, compressed work week, etc.</t>
  </si>
  <si>
    <t>Complete the green highlighted fields to determine your total projected compensation.</t>
  </si>
  <si>
    <t xml:space="preserve">This is a sample illustration for full-time regular employees to determine their total compensation for the 2024 calendar year. The illustration assumes that the employee works the entire year and that no changes are made during the year. Retirement matches and percentages are subject to change by the State. </t>
  </si>
  <si>
    <t>If TCRS Hybrid, employer contributes 3.94% to TCRS &amp; 5% to 401k</t>
  </si>
  <si>
    <t>A regular employee who is an active volunteer firefighter may be permitted to leave work in order to respond to fire calls during their regular hours without loss of pay, leave, or overtime.</t>
  </si>
  <si>
    <t xml:space="preserve">Option for employees enrolled in the CDHP plan offered by the State Group Insurance Program. State contributions: $500 - employee only coverage | $1,000 - family coverage; </t>
  </si>
  <si>
    <t>Annual limits: $4,150 - individual | $8,300 - family | $1,000 extra if you're 55 or older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</si>
</sst>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8" formatCode="&quot;$&quot;#,##0.00_);[Red]\(&quot;$&quot;#,##0.00\)"/>
    <numFmt numFmtId="44" formatCode="_(&quot;$&quot;* #,##0.00_);_(&quot;$&quot;* \(#,##0.00\);_(&quot;$&quot;* &quot;-&quot;??_);_(@_)"/>
  </numFmts>
  <fonts count="20"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Arial"/>
      <family val="2"/>
    </font>
    <font>
      <b/>
      <sz val="12"/>
      <color theme="1"/>
      <name val="Arial"/>
      <family val="2"/>
    </font>
    <font>
      <b/>
      <sz val="12"/>
      <color theme="1"/>
      <name val="Calibri"/>
      <family val="2"/>
      <scheme val="minor"/>
    </font>
    <font>
      <sz val="12"/>
      <color rgb="FF0070C0"/>
      <name val="Arial"/>
      <family val="2"/>
    </font>
    <font>
      <sz val="10"/>
      <color theme="1"/>
      <name val="Arial"/>
      <family val="2"/>
    </font>
    <font>
      <sz val="12"/>
      <color theme="1"/>
      <name val="Calibri"/>
      <family val="2"/>
      <scheme val="minor"/>
    </font>
    <font>
      <sz val="10"/>
      <name val="Arial"/>
      <family val="2"/>
    </font>
    <font>
      <sz val="10"/>
      <color rgb="FF0070C0"/>
      <name val="Arial"/>
      <family val="2"/>
    </font>
    <font>
      <b/>
      <sz val="10"/>
      <color rgb="FF0070C0"/>
      <name val="Arial"/>
      <family val="2"/>
    </font>
    <font>
      <u/>
      <sz val="11"/>
      <color theme="10"/>
      <name val="Calibri"/>
      <family val="2"/>
      <scheme val="minor"/>
    </font>
    <font>
      <u/>
      <sz val="10"/>
      <color theme="10"/>
      <name val="Arial"/>
      <family val="2"/>
    </font>
    <font>
      <sz val="10"/>
      <color rgb="FF131E29"/>
      <name val="Arial"/>
      <family val="2"/>
    </font>
    <font>
      <i/>
      <sz val="12"/>
      <color theme="1"/>
      <name val="Arial"/>
      <family val="2"/>
    </font>
    <font>
      <b/>
      <sz val="10"/>
      <color theme="4" tint="-0.249977111117893"/>
      <name val="Arial"/>
      <family val="2"/>
    </font>
    <font>
      <b/>
      <sz val="12"/>
      <color theme="4"/>
      <name val="Arial"/>
      <family val="2"/>
    </font>
    <font>
      <sz val="12"/>
      <color theme="4"/>
      <name val="Arial"/>
      <family val="2"/>
    </font>
    <font>
      <b/>
      <i/>
      <sz val="12"/>
      <color theme="1"/>
      <name val="Arial"/>
      <family val="2"/>
    </font>
  </fonts>
  <fills count="9">
    <fill>
      <patternFill patternType="none"/>
    </fill>
    <fill>
      <patternFill patternType="gray125"/>
    </fill>
    <fill>
      <patternFill patternType="solid">
        <fgColor rgb="FFFFFF00"/>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2"/>
        <bgColor indexed="64"/>
      </patternFill>
    </fill>
  </fills>
  <borders count="23">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right style="medium">
        <color indexed="64"/>
      </right>
      <top style="medium">
        <color indexed="64"/>
      </top>
      <bottom style="medium">
        <color indexed="64"/>
      </bottom>
      <diagonal/>
    </border>
    <border>
      <left/>
      <right/>
      <top/>
      <bottom style="thin">
        <color indexed="64"/>
      </bottom>
      <diagonal/>
    </border>
    <border>
      <left/>
      <right/>
      <top/>
      <bottom style="double">
        <color indexed="64"/>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style="thin">
        <color auto="1"/>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auto="1"/>
      </left>
      <right/>
      <top/>
      <bottom style="thin">
        <color auto="1"/>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12" fillId="0" borderId="0" applyNumberFormat="0" applyFill="0" applyBorder="0" applyAlignment="0" applyProtection="0"/>
  </cellStyleXfs>
  <cellXfs count="115">
    <xf numFmtId="0" fontId="0" fillId="0" borderId="0" xfId="0"/>
    <xf numFmtId="0" fontId="3" fillId="0" borderId="0" xfId="0" applyFont="1"/>
    <xf numFmtId="0" fontId="0" fillId="4" borderId="2" xfId="0" applyFill="1" applyBorder="1"/>
    <xf numFmtId="0" fontId="0" fillId="4" borderId="10" xfId="0" applyFill="1" applyBorder="1"/>
    <xf numFmtId="0" fontId="0" fillId="4" borderId="3" xfId="0" applyFill="1" applyBorder="1"/>
    <xf numFmtId="0" fontId="0" fillId="5" borderId="2" xfId="0" applyFill="1" applyBorder="1"/>
    <xf numFmtId="0" fontId="0" fillId="5" borderId="10" xfId="0" applyFill="1" applyBorder="1"/>
    <xf numFmtId="0" fontId="0" fillId="5" borderId="3" xfId="0" applyFill="1" applyBorder="1"/>
    <xf numFmtId="0" fontId="0" fillId="6" borderId="2" xfId="0" applyFill="1" applyBorder="1"/>
    <xf numFmtId="0" fontId="0" fillId="6" borderId="10" xfId="0" applyFill="1" applyBorder="1"/>
    <xf numFmtId="0" fontId="0" fillId="6" borderId="3" xfId="0" applyFill="1" applyBorder="1"/>
    <xf numFmtId="0" fontId="0" fillId="4" borderId="6" xfId="0" applyFill="1" applyBorder="1"/>
    <xf numFmtId="0" fontId="0" fillId="4" borderId="9" xfId="0" applyFill="1" applyBorder="1"/>
    <xf numFmtId="0" fontId="2" fillId="0" borderId="0" xfId="0" applyFont="1"/>
    <xf numFmtId="0" fontId="5" fillId="0" borderId="0" xfId="0" applyFont="1"/>
    <xf numFmtId="44" fontId="0" fillId="4" borderId="6" xfId="1" applyFont="1" applyFill="1" applyBorder="1"/>
    <xf numFmtId="44" fontId="0" fillId="4" borderId="11" xfId="1" applyFont="1" applyFill="1" applyBorder="1"/>
    <xf numFmtId="44" fontId="0" fillId="4" borderId="9" xfId="1" applyFont="1" applyFill="1" applyBorder="1"/>
    <xf numFmtId="44" fontId="0" fillId="5" borderId="6" xfId="1" applyFont="1" applyFill="1" applyBorder="1"/>
    <xf numFmtId="44" fontId="0" fillId="5" borderId="11" xfId="1" applyFont="1" applyFill="1" applyBorder="1"/>
    <xf numFmtId="44" fontId="0" fillId="5" borderId="9" xfId="1" applyFont="1" applyFill="1" applyBorder="1"/>
    <xf numFmtId="44" fontId="0" fillId="6" borderId="6" xfId="1" applyFont="1" applyFill="1" applyBorder="1"/>
    <xf numFmtId="44" fontId="0" fillId="6" borderId="11" xfId="1" applyFont="1" applyFill="1" applyBorder="1"/>
    <xf numFmtId="44" fontId="0" fillId="6" borderId="9" xfId="1" applyFont="1" applyFill="1" applyBorder="1"/>
    <xf numFmtId="0" fontId="3" fillId="0" borderId="0" xfId="0" applyFont="1" applyAlignment="1">
      <alignment horizontal="center" wrapText="1"/>
    </xf>
    <xf numFmtId="0" fontId="6" fillId="0" borderId="0" xfId="0" applyFont="1"/>
    <xf numFmtId="0" fontId="7" fillId="0" borderId="0" xfId="0" applyFont="1"/>
    <xf numFmtId="44" fontId="3" fillId="0" borderId="0" xfId="1" applyFont="1"/>
    <xf numFmtId="44" fontId="7" fillId="0" borderId="0" xfId="1" applyFont="1"/>
    <xf numFmtId="44" fontId="0" fillId="4" borderId="2" xfId="1" applyFont="1" applyFill="1" applyBorder="1"/>
    <xf numFmtId="44" fontId="0" fillId="4" borderId="10" xfId="1" applyFont="1" applyFill="1" applyBorder="1"/>
    <xf numFmtId="44" fontId="0" fillId="4" borderId="3" xfId="1" applyFont="1" applyFill="1" applyBorder="1"/>
    <xf numFmtId="44" fontId="0" fillId="5" borderId="2" xfId="1" applyFont="1" applyFill="1" applyBorder="1"/>
    <xf numFmtId="44" fontId="0" fillId="5" borderId="10" xfId="1" applyFont="1" applyFill="1" applyBorder="1"/>
    <xf numFmtId="44" fontId="0" fillId="5" borderId="3" xfId="1" applyFont="1" applyFill="1" applyBorder="1"/>
    <xf numFmtId="44" fontId="0" fillId="6" borderId="2" xfId="1" applyFont="1" applyFill="1" applyBorder="1"/>
    <xf numFmtId="44" fontId="0" fillId="6" borderId="10" xfId="1" applyFont="1" applyFill="1" applyBorder="1"/>
    <xf numFmtId="44" fontId="0" fillId="6" borderId="3" xfId="1" applyFont="1" applyFill="1" applyBorder="1"/>
    <xf numFmtId="0" fontId="0" fillId="3" borderId="1" xfId="0" applyFill="1" applyBorder="1"/>
    <xf numFmtId="44" fontId="0" fillId="3" borderId="1" xfId="1" applyFont="1" applyFill="1" applyBorder="1"/>
    <xf numFmtId="44" fontId="0" fillId="3" borderId="12" xfId="1" applyFont="1" applyFill="1" applyBorder="1"/>
    <xf numFmtId="44" fontId="8" fillId="3" borderId="1" xfId="1" applyFont="1" applyFill="1" applyBorder="1"/>
    <xf numFmtId="44" fontId="8" fillId="3" borderId="12" xfId="1" applyFont="1" applyFill="1" applyBorder="1"/>
    <xf numFmtId="0" fontId="0" fillId="4" borderId="1" xfId="0" applyFill="1" applyBorder="1"/>
    <xf numFmtId="44" fontId="0" fillId="4" borderId="1" xfId="1" applyFont="1" applyFill="1" applyBorder="1"/>
    <xf numFmtId="0" fontId="0" fillId="5" borderId="1" xfId="0" applyFill="1" applyBorder="1"/>
    <xf numFmtId="44" fontId="0" fillId="5" borderId="1" xfId="1" applyFont="1" applyFill="1" applyBorder="1"/>
    <xf numFmtId="8" fontId="7" fillId="0" borderId="0" xfId="0" applyNumberFormat="1" applyFont="1"/>
    <xf numFmtId="0" fontId="10" fillId="0" borderId="0" xfId="0" applyFont="1"/>
    <xf numFmtId="44" fontId="7" fillId="0" borderId="13" xfId="1" applyFont="1" applyBorder="1"/>
    <xf numFmtId="10" fontId="7" fillId="0" borderId="0" xfId="2" applyNumberFormat="1" applyFont="1"/>
    <xf numFmtId="44" fontId="4" fillId="2" borderId="1" xfId="1" applyFont="1" applyFill="1" applyBorder="1"/>
    <xf numFmtId="0" fontId="0" fillId="3" borderId="6" xfId="0" applyFill="1" applyBorder="1"/>
    <xf numFmtId="0" fontId="0" fillId="3" borderId="9" xfId="0" applyFill="1" applyBorder="1"/>
    <xf numFmtId="0" fontId="0" fillId="3" borderId="2" xfId="0" applyFill="1" applyBorder="1"/>
    <xf numFmtId="0" fontId="0" fillId="3" borderId="3" xfId="0" applyFill="1" applyBorder="1"/>
    <xf numFmtId="44" fontId="7" fillId="0" borderId="0" xfId="1" applyFont="1" applyBorder="1"/>
    <xf numFmtId="49" fontId="0" fillId="0" borderId="0" xfId="0" applyNumberFormat="1"/>
    <xf numFmtId="0" fontId="3" fillId="5" borderId="0" xfId="0" applyFont="1" applyFill="1" applyAlignment="1">
      <alignment horizontal="left"/>
    </xf>
    <xf numFmtId="6" fontId="3" fillId="5" borderId="0" xfId="0" applyNumberFormat="1" applyFont="1" applyFill="1" applyAlignment="1">
      <alignment horizontal="left"/>
    </xf>
    <xf numFmtId="0" fontId="7" fillId="5" borderId="0" xfId="0" applyFont="1" applyFill="1"/>
    <xf numFmtId="44" fontId="7" fillId="5" borderId="13" xfId="1" applyFont="1" applyFill="1" applyBorder="1"/>
    <xf numFmtId="2" fontId="7" fillId="0" borderId="0" xfId="0" applyNumberFormat="1" applyFont="1" applyProtection="1">
      <protection hidden="1"/>
    </xf>
    <xf numFmtId="0" fontId="11" fillId="0" borderId="0" xfId="0" applyFont="1"/>
    <xf numFmtId="44" fontId="7" fillId="0" borderId="0" xfId="0" applyNumberFormat="1" applyFont="1"/>
    <xf numFmtId="10" fontId="7" fillId="0" borderId="0" xfId="2" applyNumberFormat="1" applyFont="1" applyFill="1"/>
    <xf numFmtId="0" fontId="9" fillId="0" borderId="0" xfId="0" applyFont="1"/>
    <xf numFmtId="0" fontId="7" fillId="7" borderId="0" xfId="0" applyFont="1" applyFill="1"/>
    <xf numFmtId="44" fontId="7" fillId="7" borderId="0" xfId="0" applyNumberFormat="1" applyFont="1" applyFill="1"/>
    <xf numFmtId="10" fontId="7" fillId="7" borderId="0" xfId="2" applyNumberFormat="1" applyFont="1" applyFill="1"/>
    <xf numFmtId="0" fontId="10" fillId="7" borderId="0" xfId="0" applyFont="1" applyFill="1"/>
    <xf numFmtId="44" fontId="9" fillId="7" borderId="0" xfId="0" applyNumberFormat="1" applyFont="1" applyFill="1"/>
    <xf numFmtId="10" fontId="9" fillId="7" borderId="0" xfId="2" applyNumberFormat="1" applyFont="1" applyFill="1"/>
    <xf numFmtId="44" fontId="7" fillId="7" borderId="14" xfId="1" applyFont="1" applyFill="1" applyBorder="1"/>
    <xf numFmtId="44" fontId="7" fillId="5" borderId="0" xfId="0" applyNumberFormat="1" applyFont="1" applyFill="1"/>
    <xf numFmtId="44" fontId="7" fillId="5" borderId="13" xfId="0" applyNumberFormat="1" applyFont="1" applyFill="1" applyBorder="1"/>
    <xf numFmtId="0" fontId="13" fillId="0" borderId="0" xfId="3" applyFont="1" applyFill="1" applyBorder="1"/>
    <xf numFmtId="0" fontId="7" fillId="0" borderId="0" xfId="0" applyFont="1" applyAlignment="1">
      <alignment horizontal="left"/>
    </xf>
    <xf numFmtId="0" fontId="15" fillId="0" borderId="0" xfId="0" applyFont="1" applyAlignment="1">
      <alignment horizontal="left"/>
    </xf>
    <xf numFmtId="0" fontId="17" fillId="0" borderId="0" xfId="0" applyFont="1"/>
    <xf numFmtId="0" fontId="18" fillId="0" borderId="8" xfId="0" applyFont="1" applyBorder="1" applyAlignment="1">
      <alignment horizontal="center" wrapText="1"/>
    </xf>
    <xf numFmtId="0" fontId="18" fillId="0" borderId="0" xfId="0" applyFont="1"/>
    <xf numFmtId="0" fontId="16" fillId="7" borderId="0" xfId="0" applyFont="1" applyFill="1"/>
    <xf numFmtId="0" fontId="15" fillId="0" borderId="0" xfId="0" applyFont="1" applyAlignment="1">
      <alignment horizontal="centerContinuous" wrapText="1"/>
    </xf>
    <xf numFmtId="0" fontId="19" fillId="0" borderId="0" xfId="0" applyFont="1" applyAlignment="1">
      <alignment horizontal="left"/>
    </xf>
    <xf numFmtId="0" fontId="13" fillId="8" borderId="15" xfId="3" applyFont="1" applyFill="1" applyBorder="1"/>
    <xf numFmtId="0" fontId="7" fillId="8" borderId="15" xfId="0" applyFont="1" applyFill="1" applyBorder="1" applyAlignment="1">
      <alignment horizontal="left"/>
    </xf>
    <xf numFmtId="0" fontId="7" fillId="8" borderId="16" xfId="0" applyFont="1" applyFill="1" applyBorder="1" applyAlignment="1">
      <alignment horizontal="left"/>
    </xf>
    <xf numFmtId="0" fontId="7" fillId="8" borderId="17" xfId="0" applyFont="1" applyFill="1" applyBorder="1" applyAlignment="1">
      <alignment horizontal="left"/>
    </xf>
    <xf numFmtId="0" fontId="7" fillId="8" borderId="18" xfId="0" applyFont="1" applyFill="1" applyBorder="1" applyAlignment="1">
      <alignment horizontal="left"/>
    </xf>
    <xf numFmtId="0" fontId="7" fillId="8" borderId="19" xfId="0" applyFont="1" applyFill="1" applyBorder="1" applyAlignment="1">
      <alignment horizontal="left"/>
    </xf>
    <xf numFmtId="0" fontId="7" fillId="8" borderId="20" xfId="0" applyFont="1" applyFill="1" applyBorder="1" applyAlignment="1">
      <alignment horizontal="left"/>
    </xf>
    <xf numFmtId="0" fontId="13" fillId="8" borderId="15" xfId="3" applyFont="1" applyFill="1" applyBorder="1" applyAlignment="1">
      <alignment vertical="center"/>
    </xf>
    <xf numFmtId="0" fontId="9" fillId="8" borderId="15" xfId="0" applyFont="1" applyFill="1" applyBorder="1" applyAlignment="1">
      <alignment horizontal="left"/>
    </xf>
    <xf numFmtId="0" fontId="9" fillId="8" borderId="16" xfId="0" applyFont="1" applyFill="1" applyBorder="1" applyAlignment="1">
      <alignment horizontal="left" wrapText="1"/>
    </xf>
    <xf numFmtId="0" fontId="9" fillId="8" borderId="17" xfId="0" applyFont="1" applyFill="1" applyBorder="1" applyAlignment="1">
      <alignment horizontal="left" wrapText="1"/>
    </xf>
    <xf numFmtId="0" fontId="13" fillId="8" borderId="18" xfId="3" applyFont="1" applyFill="1" applyBorder="1" applyAlignment="1">
      <alignment vertical="distributed"/>
    </xf>
    <xf numFmtId="0" fontId="12" fillId="8" borderId="22" xfId="3" applyFill="1" applyBorder="1" applyAlignment="1">
      <alignment vertical="distributed"/>
    </xf>
    <xf numFmtId="0" fontId="13" fillId="8" borderId="22" xfId="3" applyFont="1" applyFill="1" applyBorder="1"/>
    <xf numFmtId="0" fontId="7" fillId="8" borderId="15" xfId="0" applyFont="1" applyFill="1" applyBorder="1"/>
    <xf numFmtId="0" fontId="0" fillId="8" borderId="16" xfId="0" applyFill="1" applyBorder="1"/>
    <xf numFmtId="0" fontId="0" fillId="8" borderId="17" xfId="0" applyFill="1" applyBorder="1"/>
    <xf numFmtId="0" fontId="14" fillId="8" borderId="15" xfId="0" applyFont="1" applyFill="1" applyBorder="1"/>
    <xf numFmtId="0" fontId="7" fillId="8" borderId="18" xfId="0" applyFont="1" applyFill="1" applyBorder="1" applyAlignment="1">
      <alignment horizontal="left" vertical="top"/>
    </xf>
    <xf numFmtId="0" fontId="7" fillId="8" borderId="19" xfId="0" applyFont="1" applyFill="1" applyBorder="1" applyAlignment="1">
      <alignment horizontal="left" vertical="top" wrapText="1"/>
    </xf>
    <xf numFmtId="0" fontId="7" fillId="8" borderId="20" xfId="0" applyFont="1" applyFill="1" applyBorder="1" applyAlignment="1">
      <alignment horizontal="left" vertical="top" wrapText="1"/>
    </xf>
    <xf numFmtId="0" fontId="7" fillId="8" borderId="22" xfId="0" applyFont="1" applyFill="1" applyBorder="1" applyAlignment="1">
      <alignment horizontal="left" vertical="top"/>
    </xf>
    <xf numFmtId="0" fontId="7" fillId="8" borderId="13" xfId="0" applyFont="1" applyFill="1" applyBorder="1" applyAlignment="1">
      <alignment horizontal="left" vertical="top" wrapText="1"/>
    </xf>
    <xf numFmtId="0" fontId="7" fillId="8" borderId="21" xfId="0" applyFont="1" applyFill="1" applyBorder="1" applyAlignment="1">
      <alignment horizontal="left" vertical="top" wrapText="1"/>
    </xf>
    <xf numFmtId="0" fontId="4" fillId="3" borderId="7" xfId="0" applyFont="1" applyFill="1" applyBorder="1" applyAlignment="1">
      <alignment horizontal="centerContinuous"/>
    </xf>
    <xf numFmtId="0" fontId="4" fillId="3" borderId="8" xfId="0" applyFont="1" applyFill="1" applyBorder="1" applyAlignment="1">
      <alignment horizontal="centerContinuous"/>
    </xf>
    <xf numFmtId="0" fontId="4" fillId="3" borderId="9" xfId="0" applyFont="1" applyFill="1" applyBorder="1" applyAlignment="1">
      <alignment horizontal="centerContinuous"/>
    </xf>
    <xf numFmtId="0" fontId="4" fillId="3" borderId="4" xfId="0" applyFont="1" applyFill="1" applyBorder="1" applyAlignment="1">
      <alignment horizontal="centerContinuous"/>
    </xf>
    <xf numFmtId="0" fontId="4" fillId="3" borderId="5" xfId="0" applyFont="1" applyFill="1" applyBorder="1" applyAlignment="1">
      <alignment horizontal="centerContinuous"/>
    </xf>
    <xf numFmtId="0" fontId="4" fillId="3" borderId="6" xfId="0" applyFont="1" applyFill="1" applyBorder="1" applyAlignment="1">
      <alignment horizontal="centerContinuous"/>
    </xf>
  </cellXfs>
  <cellStyles count="4">
    <cellStyle name="Currency" xfId="1" builtinId="4"/>
    <cellStyle name="Hyperlink" xfId="3"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apps.northeaststate.edu/ie/policymanual/pol.asp?p=126" TargetMode="External"/><Relationship Id="rId13" Type="http://schemas.openxmlformats.org/officeDocument/2006/relationships/hyperlink" Target="https://www.optum.com/content/dam/optum4/images/business/financial/pdf/ohc-of-flexible-spending-account-user-guide.pdf" TargetMode="External"/><Relationship Id="rId18" Type="http://schemas.openxmlformats.org/officeDocument/2006/relationships/printerSettings" Target="../printerSettings/printerSettings1.bin"/><Relationship Id="rId3" Type="http://schemas.openxmlformats.org/officeDocument/2006/relationships/hyperlink" Target="https://policies.tbr.edu/policies/disaster-relief-service-leave" TargetMode="External"/><Relationship Id="rId7" Type="http://schemas.openxmlformats.org/officeDocument/2006/relationships/hyperlink" Target="https://policies.tbr.edu/policies/military-leave-policy" TargetMode="External"/><Relationship Id="rId12" Type="http://schemas.openxmlformats.org/officeDocument/2006/relationships/hyperlink" Target="https://www.here4tn.com/" TargetMode="External"/><Relationship Id="rId17" Type="http://schemas.openxmlformats.org/officeDocument/2006/relationships/hyperlink" Target="https://policies.tbr.edu/policies/alternate-work-arrangements" TargetMode="External"/><Relationship Id="rId2" Type="http://schemas.openxmlformats.org/officeDocument/2006/relationships/hyperlink" Target="https://policies.tbr.edu/policies/civil-leave" TargetMode="External"/><Relationship Id="rId16" Type="http://schemas.openxmlformats.org/officeDocument/2006/relationships/hyperlink" Target="https://gateway.on24.com/wcc/experience/eliteSecurianFinancialGroup/2630879/3839429/state-of-tn" TargetMode="External"/><Relationship Id="rId1" Type="http://schemas.openxmlformats.org/officeDocument/2006/relationships/hyperlink" Target="https://policies.tbr.edu/policies/bereavement-leave" TargetMode="External"/><Relationship Id="rId6" Type="http://schemas.openxmlformats.org/officeDocument/2006/relationships/hyperlink" Target="https://policies.tbr.edu/policies/leave-absence" TargetMode="External"/><Relationship Id="rId11" Type="http://schemas.openxmlformats.org/officeDocument/2006/relationships/hyperlink" Target="https://policies.tbr.edu/policies/voting-leave" TargetMode="External"/><Relationship Id="rId5" Type="http://schemas.openxmlformats.org/officeDocument/2006/relationships/hyperlink" Target="https://policies.tbr.edu/policies/family-medical-and-servicemember-leave" TargetMode="External"/><Relationship Id="rId15" Type="http://schemas.openxmlformats.org/officeDocument/2006/relationships/hyperlink" Target="https://www.optum.com/content/dam/optum4/images/business/financial/pdf/introduction-to-health-savings-accounts.pdf" TargetMode="External"/><Relationship Id="rId10" Type="http://schemas.openxmlformats.org/officeDocument/2006/relationships/hyperlink" Target="https://policies.tbr.edu/policies/volunteer-firefighter-service-leave" TargetMode="External"/><Relationship Id="rId19" Type="http://schemas.openxmlformats.org/officeDocument/2006/relationships/image" Target="../media/image1.png"/><Relationship Id="rId4" Type="http://schemas.openxmlformats.org/officeDocument/2006/relationships/hyperlink" Target="https://apps.northeaststate.edu/ie/policymanual/pol.asp?p=125" TargetMode="External"/><Relationship Id="rId9" Type="http://schemas.openxmlformats.org/officeDocument/2006/relationships/hyperlink" Target="https://policies.tbr.edu/policies/parental-leave" TargetMode="External"/><Relationship Id="rId14" Type="http://schemas.openxmlformats.org/officeDocument/2006/relationships/hyperlink" Target="https://www.optum.com/content/dam/optum4/images/business/financial/pdf/optum-financial-dependent-care-flexible-spending-accounts.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C55023-E8DC-40E8-B4B5-17465FA0F2AD}">
  <sheetPr>
    <pageSetUpPr fitToPage="1"/>
  </sheetPr>
  <dimension ref="A1:H77"/>
  <sheetViews>
    <sheetView tabSelected="1" zoomScaleNormal="100" workbookViewId="0"/>
  </sheetViews>
  <sheetFormatPr defaultColWidth="8.85546875" defaultRowHeight="15" x14ac:dyDescent="0.2"/>
  <cols>
    <col min="1" max="1" width="39.7109375" style="1" customWidth="1"/>
    <col min="2" max="2" width="66.5703125" style="1" customWidth="1"/>
    <col min="3" max="3" width="6.7109375" style="1" bestFit="1" customWidth="1"/>
    <col min="4" max="4" width="16.28515625" style="1" customWidth="1"/>
    <col min="5" max="5" width="17.42578125" style="1" customWidth="1"/>
    <col min="6" max="6" width="6.5703125" style="1" bestFit="1" customWidth="1"/>
    <col min="7" max="8" width="18.7109375" style="1" customWidth="1"/>
    <col min="9" max="16384" width="8.85546875" style="1"/>
  </cols>
  <sheetData>
    <row r="1" spans="1:8" ht="15.75" thickBot="1" x14ac:dyDescent="0.25"/>
    <row r="2" spans="1:8" ht="15.6" customHeight="1" x14ac:dyDescent="0.25">
      <c r="A2" s="112" t="s">
        <v>3</v>
      </c>
      <c r="B2" s="113"/>
      <c r="C2" s="113"/>
      <c r="D2" s="113"/>
      <c r="E2" s="113"/>
      <c r="F2" s="113"/>
      <c r="G2" s="113"/>
      <c r="H2" s="114"/>
    </row>
    <row r="3" spans="1:8" ht="16.149999999999999" customHeight="1" thickBot="1" x14ac:dyDescent="0.3">
      <c r="A3" s="109" t="s">
        <v>4</v>
      </c>
      <c r="B3" s="110"/>
      <c r="C3" s="110"/>
      <c r="D3" s="110"/>
      <c r="E3" s="110"/>
      <c r="F3" s="110"/>
      <c r="G3" s="110"/>
      <c r="H3" s="111"/>
    </row>
    <row r="5" spans="1:8" ht="30" customHeight="1" x14ac:dyDescent="0.2">
      <c r="A5" s="83" t="s">
        <v>135</v>
      </c>
      <c r="B5" s="83"/>
      <c r="C5" s="83"/>
      <c r="D5" s="83"/>
      <c r="E5" s="83"/>
      <c r="F5" s="83"/>
      <c r="G5" s="83"/>
      <c r="H5" s="83"/>
    </row>
    <row r="7" spans="1:8" x14ac:dyDescent="0.2">
      <c r="A7" s="84" t="s">
        <v>134</v>
      </c>
      <c r="B7" s="78"/>
      <c r="C7" s="78"/>
      <c r="D7" s="78"/>
      <c r="E7" s="78"/>
      <c r="F7" s="78"/>
      <c r="G7" s="78"/>
      <c r="H7" s="78"/>
    </row>
    <row r="9" spans="1:8" ht="15.75" x14ac:dyDescent="0.25">
      <c r="A9" s="79" t="s">
        <v>79</v>
      </c>
      <c r="B9" s="58" t="s">
        <v>82</v>
      </c>
    </row>
    <row r="10" spans="1:8" ht="15.75" x14ac:dyDescent="0.25">
      <c r="A10" s="79" t="s">
        <v>84</v>
      </c>
      <c r="B10" s="58">
        <v>12</v>
      </c>
    </row>
    <row r="11" spans="1:8" ht="15.75" x14ac:dyDescent="0.25">
      <c r="A11" s="79" t="s">
        <v>5</v>
      </c>
      <c r="B11" s="59">
        <v>50000</v>
      </c>
    </row>
    <row r="12" spans="1:8" ht="15.75" x14ac:dyDescent="0.25">
      <c r="A12" s="79" t="s">
        <v>80</v>
      </c>
      <c r="B12" s="58">
        <v>0</v>
      </c>
    </row>
    <row r="14" spans="1:8" ht="31.5" thickBot="1" x14ac:dyDescent="0.3">
      <c r="A14" s="79" t="s">
        <v>6</v>
      </c>
      <c r="D14" s="80" t="s">
        <v>34</v>
      </c>
      <c r="E14" s="80" t="s">
        <v>35</v>
      </c>
      <c r="F14" s="81"/>
      <c r="G14" s="80" t="s">
        <v>36</v>
      </c>
      <c r="H14" s="80" t="s">
        <v>35</v>
      </c>
    </row>
    <row r="15" spans="1:8" ht="9.6" customHeight="1" x14ac:dyDescent="0.2">
      <c r="D15" s="24"/>
      <c r="E15" s="24"/>
      <c r="G15" s="24"/>
      <c r="H15" s="24"/>
    </row>
    <row r="16" spans="1:8" s="26" customFormat="1" ht="12.75" x14ac:dyDescent="0.2">
      <c r="A16" s="26" t="s">
        <v>33</v>
      </c>
      <c r="B16" s="60" t="s">
        <v>14</v>
      </c>
      <c r="D16" s="28">
        <f>VLOOKUP(B16,Premiums!A4:C28,2,FALSE)*12</f>
        <v>1836</v>
      </c>
      <c r="G16" s="28">
        <f>VLOOKUP(B16,Premiums!A4:C28,3,FALSE)*12</f>
        <v>11412</v>
      </c>
    </row>
    <row r="17" spans="1:8" s="26" customFormat="1" ht="12.75" x14ac:dyDescent="0.2">
      <c r="A17" s="26" t="s">
        <v>37</v>
      </c>
      <c r="B17" s="60" t="s">
        <v>45</v>
      </c>
      <c r="D17" s="28">
        <f>VLOOKUP(B17,Premiums!A31:C39,2,FALSE)</f>
        <v>19.68</v>
      </c>
      <c r="G17" s="28">
        <f>VLOOKUP(B17,Premiums!A31:C39,3,FALSE)</f>
        <v>19.690000000000001</v>
      </c>
    </row>
    <row r="18" spans="1:8" s="26" customFormat="1" ht="12.75" x14ac:dyDescent="0.2">
      <c r="A18" s="26" t="s">
        <v>38</v>
      </c>
      <c r="B18" s="60" t="s">
        <v>57</v>
      </c>
      <c r="D18" s="28">
        <f>VLOOKUP(B18,Premiums!A42:C50,2,FALSE)</f>
        <v>11.98</v>
      </c>
      <c r="G18" s="28">
        <v>0</v>
      </c>
    </row>
    <row r="19" spans="1:8" s="26" customFormat="1" ht="12.75" x14ac:dyDescent="0.2">
      <c r="A19" s="26" t="s">
        <v>62</v>
      </c>
      <c r="B19" s="60" t="s">
        <v>47</v>
      </c>
      <c r="D19" s="28">
        <f>IF(B19=Premiums!A54,'Total Comp'!B11/12/100*Premiums!B54*12,IF('Total Comp'!B19=Premiums!A55,'Total Comp'!B11/12/100*Premiums!B55*12,0))</f>
        <v>0</v>
      </c>
      <c r="G19" s="28">
        <v>0</v>
      </c>
    </row>
    <row r="20" spans="1:8" s="26" customFormat="1" ht="12.75" x14ac:dyDescent="0.2">
      <c r="A20" s="26" t="s">
        <v>2</v>
      </c>
      <c r="B20" s="26" t="s">
        <v>63</v>
      </c>
      <c r="D20" s="56">
        <v>0</v>
      </c>
      <c r="G20" s="56">
        <f>B11/12/100*0.278*12</f>
        <v>139.00000000000003</v>
      </c>
    </row>
    <row r="21" spans="1:8" s="26" customFormat="1" ht="12.75" x14ac:dyDescent="0.2">
      <c r="A21" s="26" t="s">
        <v>76</v>
      </c>
      <c r="B21" s="26" t="s">
        <v>77</v>
      </c>
      <c r="D21" s="49">
        <v>0</v>
      </c>
      <c r="G21" s="49">
        <f>IF(B11&lt;=50000, 9.05*12, B11/1000*(0.162+0.019)*12)</f>
        <v>108.60000000000001</v>
      </c>
    </row>
    <row r="22" spans="1:8" ht="9" customHeight="1" x14ac:dyDescent="0.2"/>
    <row r="23" spans="1:8" s="48" customFormat="1" ht="12.75" x14ac:dyDescent="0.2">
      <c r="A23" s="82" t="s">
        <v>69</v>
      </c>
      <c r="B23" s="70"/>
      <c r="C23" s="70"/>
      <c r="D23" s="71">
        <f>SUM(D16:D22)</f>
        <v>1867.66</v>
      </c>
      <c r="E23" s="72">
        <f>D23/B11</f>
        <v>3.7353200000000003E-2</v>
      </c>
      <c r="F23" s="70"/>
      <c r="G23" s="71">
        <f>SUM(G16:G22)</f>
        <v>11679.29</v>
      </c>
      <c r="H23" s="72">
        <f>G23/B11</f>
        <v>0.23358580000000001</v>
      </c>
    </row>
    <row r="25" spans="1:8" ht="15.75" x14ac:dyDescent="0.25">
      <c r="A25" s="79" t="s">
        <v>1</v>
      </c>
      <c r="B25" s="26" t="s">
        <v>126</v>
      </c>
      <c r="D25" s="56"/>
      <c r="E25" s="26"/>
      <c r="F25" s="26"/>
      <c r="G25" s="56">
        <f>IF(B12&gt;=3,B12*100,0)</f>
        <v>0</v>
      </c>
      <c r="H25" s="50">
        <f>G25/B11</f>
        <v>0</v>
      </c>
    </row>
    <row r="26" spans="1:8" x14ac:dyDescent="0.2">
      <c r="A26" s="81"/>
    </row>
    <row r="27" spans="1:8" ht="15.75" x14ac:dyDescent="0.25">
      <c r="A27" s="79" t="s">
        <v>64</v>
      </c>
    </row>
    <row r="28" spans="1:8" s="26" customFormat="1" ht="12.75" x14ac:dyDescent="0.2">
      <c r="A28" s="26" t="s">
        <v>70</v>
      </c>
      <c r="B28" s="60" t="s">
        <v>72</v>
      </c>
      <c r="D28" s="28">
        <f>B11*E28</f>
        <v>2500</v>
      </c>
      <c r="E28" s="50">
        <f>VLOOKUP(B28,Premiums!A59:C62,2,FALSE)</f>
        <v>0.05</v>
      </c>
      <c r="G28" s="28">
        <f>B11*H28</f>
        <v>1969.9999999999998</v>
      </c>
      <c r="H28" s="50">
        <f>VLOOKUP(B28,Premiums!A59:C62,3,FALSE)</f>
        <v>3.9399999999999998E-2</v>
      </c>
    </row>
    <row r="29" spans="1:8" s="26" customFormat="1" ht="12.75" x14ac:dyDescent="0.2">
      <c r="A29" s="26" t="s">
        <v>92</v>
      </c>
      <c r="B29" s="26" t="s">
        <v>136</v>
      </c>
      <c r="D29" s="28">
        <v>0</v>
      </c>
      <c r="E29" s="50"/>
      <c r="G29" s="28">
        <f>B11*H29</f>
        <v>2500</v>
      </c>
      <c r="H29" s="50">
        <f>IF(B28=Premiums!A60,Premiums!D60,0)</f>
        <v>0.05</v>
      </c>
    </row>
    <row r="30" spans="1:8" s="26" customFormat="1" ht="12.75" x14ac:dyDescent="0.2">
      <c r="A30" s="26" t="s">
        <v>93</v>
      </c>
      <c r="D30" s="61">
        <v>3000</v>
      </c>
      <c r="G30" s="49">
        <f>IF(D30/12&lt;100, D30, 100*12)</f>
        <v>1200</v>
      </c>
    </row>
    <row r="31" spans="1:8" ht="9" customHeight="1" x14ac:dyDescent="0.2"/>
    <row r="32" spans="1:8" s="26" customFormat="1" ht="12.75" x14ac:dyDescent="0.2">
      <c r="A32" s="82" t="s">
        <v>75</v>
      </c>
      <c r="B32" s="67"/>
      <c r="C32" s="67"/>
      <c r="D32" s="68">
        <f>D28+D30</f>
        <v>5500</v>
      </c>
      <c r="E32" s="69">
        <f>D32/B11</f>
        <v>0.11</v>
      </c>
      <c r="F32" s="67"/>
      <c r="G32" s="68">
        <f>SUM(G28:G30)</f>
        <v>5670</v>
      </c>
      <c r="H32" s="69">
        <f>G32/B11</f>
        <v>0.1134</v>
      </c>
    </row>
    <row r="33" spans="1:8" s="26" customFormat="1" ht="12.75" x14ac:dyDescent="0.2">
      <c r="A33" s="63"/>
      <c r="D33" s="64"/>
      <c r="E33" s="65"/>
      <c r="G33" s="64"/>
      <c r="H33" s="65"/>
    </row>
    <row r="34" spans="1:8" s="26" customFormat="1" ht="15.75" x14ac:dyDescent="0.25">
      <c r="A34" s="79" t="s">
        <v>99</v>
      </c>
      <c r="D34" s="64"/>
      <c r="E34" s="65"/>
      <c r="G34" s="64"/>
      <c r="H34" s="65"/>
    </row>
    <row r="35" spans="1:8" s="26" customFormat="1" ht="12.75" x14ac:dyDescent="0.2">
      <c r="A35" s="66" t="s">
        <v>0</v>
      </c>
      <c r="B35" s="26" t="s">
        <v>123</v>
      </c>
      <c r="D35" s="64"/>
      <c r="E35" s="65"/>
      <c r="G35" s="74">
        <v>0</v>
      </c>
      <c r="H35" s="65"/>
    </row>
    <row r="36" spans="1:8" s="26" customFormat="1" ht="12.75" x14ac:dyDescent="0.2">
      <c r="A36" s="66" t="s">
        <v>100</v>
      </c>
      <c r="B36" s="26" t="s">
        <v>124</v>
      </c>
      <c r="D36" s="64"/>
      <c r="E36" s="65"/>
      <c r="G36" s="74">
        <v>0</v>
      </c>
      <c r="H36" s="65"/>
    </row>
    <row r="37" spans="1:8" s="26" customFormat="1" ht="12.75" x14ac:dyDescent="0.2">
      <c r="A37" s="66" t="s">
        <v>102</v>
      </c>
      <c r="B37" s="26" t="s">
        <v>125</v>
      </c>
      <c r="D37" s="64"/>
      <c r="E37" s="65"/>
      <c r="G37" s="75">
        <v>0</v>
      </c>
      <c r="H37" s="65"/>
    </row>
    <row r="38" spans="1:8" s="26" customFormat="1" ht="8.4499999999999993" customHeight="1" x14ac:dyDescent="0.2">
      <c r="A38" s="63"/>
      <c r="D38" s="64"/>
      <c r="E38" s="65"/>
      <c r="G38" s="64"/>
      <c r="H38" s="65"/>
    </row>
    <row r="39" spans="1:8" s="26" customFormat="1" ht="12.75" x14ac:dyDescent="0.2">
      <c r="A39" s="82" t="s">
        <v>101</v>
      </c>
      <c r="B39" s="67"/>
      <c r="C39" s="67"/>
      <c r="D39" s="68"/>
      <c r="E39" s="69"/>
      <c r="F39" s="67"/>
      <c r="G39" s="68">
        <f>SUM(G35:G37)</f>
        <v>0</v>
      </c>
      <c r="H39" s="69"/>
    </row>
    <row r="41" spans="1:8" s="26" customFormat="1" ht="13.5" thickBot="1" x14ac:dyDescent="0.25">
      <c r="A41" s="82" t="s">
        <v>98</v>
      </c>
      <c r="B41" s="67"/>
      <c r="C41" s="67"/>
      <c r="D41" s="67"/>
      <c r="E41" s="67"/>
      <c r="F41" s="67"/>
      <c r="G41" s="73">
        <f>G23+G25+G32+G39</f>
        <v>17349.29</v>
      </c>
      <c r="H41" s="69">
        <f>G41/B11</f>
        <v>0.34698580000000001</v>
      </c>
    </row>
    <row r="42" spans="1:8" ht="16.5" thickTop="1" thickBot="1" x14ac:dyDescent="0.25">
      <c r="G42" s="27"/>
    </row>
    <row r="43" spans="1:8" ht="16.5" thickBot="1" x14ac:dyDescent="0.3">
      <c r="A43" s="79" t="s">
        <v>68</v>
      </c>
      <c r="G43" s="51">
        <f>B11+G41</f>
        <v>67349.290000000008</v>
      </c>
    </row>
    <row r="47" spans="1:8" ht="15.75" x14ac:dyDescent="0.25">
      <c r="A47" s="79" t="s">
        <v>65</v>
      </c>
    </row>
    <row r="48" spans="1:8" ht="9" customHeight="1" x14ac:dyDescent="0.2">
      <c r="A48" s="25"/>
    </row>
    <row r="49" spans="1:8" s="26" customFormat="1" ht="12.75" x14ac:dyDescent="0.2">
      <c r="A49" s="26" t="s">
        <v>86</v>
      </c>
      <c r="B49" s="26" t="s">
        <v>85</v>
      </c>
      <c r="G49" s="28">
        <f>B11/260*14</f>
        <v>2692.3076923076924</v>
      </c>
    </row>
    <row r="50" spans="1:8" s="26" customFormat="1" ht="12.75" x14ac:dyDescent="0.2">
      <c r="A50" s="26" t="s">
        <v>66</v>
      </c>
      <c r="B50" s="26" t="s">
        <v>91</v>
      </c>
      <c r="F50" s="62">
        <f>IF(AND(B9='Employee Type'!A2,'Total Comp'!B10=9),0,IF(B9='Employee Type'!A4,VLOOKUP('Total Comp'!B12,'Employee Type'!A11:B41,2,TRUE),15))</f>
        <v>15</v>
      </c>
      <c r="G50" s="28">
        <f>IF(AND(B9='Employee Type'!A2,B10=9),0,B11/(162.5*B10)*F50*B10)</f>
        <v>4615.3846153846152</v>
      </c>
    </row>
    <row r="51" spans="1:8" s="26" customFormat="1" ht="12.75" x14ac:dyDescent="0.2">
      <c r="A51" s="26" t="s">
        <v>87</v>
      </c>
      <c r="B51" s="26" t="s">
        <v>88</v>
      </c>
      <c r="G51" s="49">
        <f>B11/(162.5*B10)*7.5*B10</f>
        <v>2307.6923076923076</v>
      </c>
    </row>
    <row r="52" spans="1:8" x14ac:dyDescent="0.2">
      <c r="G52" s="47">
        <f>SUM(G49:G51)</f>
        <v>9615.3846153846152</v>
      </c>
      <c r="H52" s="50">
        <f>G52/B11</f>
        <v>0.19230769230769232</v>
      </c>
    </row>
    <row r="53" spans="1:8" ht="15.75" x14ac:dyDescent="0.25">
      <c r="A53" s="79" t="s">
        <v>109</v>
      </c>
      <c r="G53" s="47"/>
      <c r="H53" s="50"/>
    </row>
    <row r="54" spans="1:8" ht="9" customHeight="1" x14ac:dyDescent="0.2">
      <c r="G54" s="47"/>
      <c r="H54" s="50"/>
    </row>
    <row r="55" spans="1:8" x14ac:dyDescent="0.2">
      <c r="A55" s="85" t="s">
        <v>103</v>
      </c>
      <c r="B55" s="89" t="s">
        <v>115</v>
      </c>
      <c r="C55" s="90"/>
      <c r="D55" s="90"/>
      <c r="E55" s="90"/>
      <c r="F55" s="90"/>
      <c r="G55" s="90"/>
      <c r="H55" s="91"/>
    </row>
    <row r="56" spans="1:8" x14ac:dyDescent="0.2">
      <c r="A56" s="85" t="s">
        <v>104</v>
      </c>
      <c r="B56" s="86" t="s">
        <v>116</v>
      </c>
      <c r="C56" s="87"/>
      <c r="D56" s="87"/>
      <c r="E56" s="87"/>
      <c r="F56" s="87"/>
      <c r="G56" s="87"/>
      <c r="H56" s="88"/>
    </row>
    <row r="57" spans="1:8" x14ac:dyDescent="0.2">
      <c r="A57" s="85" t="s">
        <v>105</v>
      </c>
      <c r="B57" s="86" t="s">
        <v>117</v>
      </c>
      <c r="C57" s="87"/>
      <c r="D57" s="87"/>
      <c r="E57" s="87"/>
      <c r="F57" s="87"/>
      <c r="G57" s="87"/>
      <c r="H57" s="88"/>
    </row>
    <row r="58" spans="1:8" x14ac:dyDescent="0.2">
      <c r="A58" s="85" t="s">
        <v>110</v>
      </c>
      <c r="B58" s="86" t="s">
        <v>118</v>
      </c>
      <c r="C58" s="87"/>
      <c r="D58" s="87"/>
      <c r="E58" s="87"/>
      <c r="F58" s="87"/>
      <c r="G58" s="87"/>
      <c r="H58" s="88"/>
    </row>
    <row r="59" spans="1:8" x14ac:dyDescent="0.2">
      <c r="A59" s="85" t="s">
        <v>111</v>
      </c>
      <c r="B59" s="86" t="s">
        <v>119</v>
      </c>
      <c r="C59" s="87"/>
      <c r="D59" s="87"/>
      <c r="E59" s="87"/>
      <c r="F59" s="87"/>
      <c r="G59" s="87"/>
      <c r="H59" s="88"/>
    </row>
    <row r="60" spans="1:8" x14ac:dyDescent="0.2">
      <c r="A60" s="85" t="s">
        <v>112</v>
      </c>
      <c r="B60" s="86" t="s">
        <v>120</v>
      </c>
      <c r="C60" s="87"/>
      <c r="D60" s="87"/>
      <c r="E60" s="87"/>
      <c r="F60" s="87"/>
      <c r="G60" s="87"/>
      <c r="H60" s="88"/>
    </row>
    <row r="61" spans="1:8" x14ac:dyDescent="0.2">
      <c r="A61" s="85" t="s">
        <v>106</v>
      </c>
      <c r="B61" s="86" t="s">
        <v>121</v>
      </c>
      <c r="C61" s="87"/>
      <c r="D61" s="87"/>
      <c r="E61" s="87"/>
      <c r="F61" s="87"/>
      <c r="G61" s="87"/>
      <c r="H61" s="88"/>
    </row>
    <row r="62" spans="1:8" x14ac:dyDescent="0.2">
      <c r="A62" s="85" t="s">
        <v>113</v>
      </c>
      <c r="B62" s="86" t="s">
        <v>118</v>
      </c>
      <c r="C62" s="87"/>
      <c r="D62" s="87"/>
      <c r="E62" s="87"/>
      <c r="F62" s="87"/>
      <c r="G62" s="87"/>
      <c r="H62" s="88"/>
    </row>
    <row r="63" spans="1:8" x14ac:dyDescent="0.2">
      <c r="A63" s="85" t="s">
        <v>114</v>
      </c>
      <c r="B63" s="86" t="s">
        <v>130</v>
      </c>
      <c r="C63" s="87"/>
      <c r="D63" s="87"/>
      <c r="E63" s="87"/>
      <c r="F63" s="87"/>
      <c r="G63" s="87"/>
      <c r="H63" s="88"/>
    </row>
    <row r="64" spans="1:8" x14ac:dyDescent="0.2">
      <c r="A64" s="92" t="s">
        <v>107</v>
      </c>
      <c r="B64" s="93" t="s">
        <v>137</v>
      </c>
      <c r="C64" s="94"/>
      <c r="D64" s="94"/>
      <c r="E64" s="94"/>
      <c r="F64" s="94"/>
      <c r="G64" s="94"/>
      <c r="H64" s="95"/>
    </row>
    <row r="65" spans="1:8" x14ac:dyDescent="0.2">
      <c r="A65" s="85" t="s">
        <v>108</v>
      </c>
      <c r="B65" s="86" t="s">
        <v>122</v>
      </c>
      <c r="C65" s="87"/>
      <c r="D65" s="87"/>
      <c r="E65" s="87"/>
      <c r="F65" s="87"/>
      <c r="G65" s="87"/>
      <c r="H65" s="88"/>
    </row>
    <row r="66" spans="1:8" x14ac:dyDescent="0.2">
      <c r="A66" s="76"/>
      <c r="B66" s="77"/>
      <c r="C66" s="77"/>
      <c r="D66" s="77"/>
      <c r="E66" s="77"/>
      <c r="F66" s="77"/>
      <c r="G66" s="77"/>
      <c r="H66" s="77"/>
    </row>
    <row r="68" spans="1:8" ht="15.75" x14ac:dyDescent="0.25">
      <c r="A68" s="79" t="s">
        <v>67</v>
      </c>
    </row>
    <row r="69" spans="1:8" ht="9" customHeight="1" x14ac:dyDescent="0.2"/>
    <row r="70" spans="1:8" ht="15.75" x14ac:dyDescent="0.25">
      <c r="A70" s="85" t="s">
        <v>78</v>
      </c>
      <c r="B70" s="99" t="s">
        <v>131</v>
      </c>
      <c r="C70" s="100"/>
      <c r="D70" s="100"/>
      <c r="E70" s="100"/>
      <c r="F70" s="100"/>
      <c r="G70" s="100"/>
      <c r="H70" s="101"/>
    </row>
    <row r="71" spans="1:8" ht="15.75" x14ac:dyDescent="0.25">
      <c r="A71" s="85" t="s">
        <v>94</v>
      </c>
      <c r="B71" s="99" t="s">
        <v>127</v>
      </c>
      <c r="C71" s="100"/>
      <c r="D71" s="100"/>
      <c r="E71" s="100"/>
      <c r="F71" s="100"/>
      <c r="G71" s="100"/>
      <c r="H71" s="101"/>
    </row>
    <row r="72" spans="1:8" ht="15.75" x14ac:dyDescent="0.25">
      <c r="A72" s="85" t="s">
        <v>95</v>
      </c>
      <c r="B72" s="102" t="s">
        <v>128</v>
      </c>
      <c r="C72" s="100"/>
      <c r="D72" s="100"/>
      <c r="E72" s="100"/>
      <c r="F72" s="100"/>
      <c r="G72" s="100"/>
      <c r="H72" s="101"/>
    </row>
    <row r="73" spans="1:8" x14ac:dyDescent="0.2">
      <c r="A73" s="96" t="s">
        <v>96</v>
      </c>
      <c r="B73" s="103" t="s">
        <v>138</v>
      </c>
      <c r="C73" s="104"/>
      <c r="D73" s="104"/>
      <c r="E73" s="104"/>
      <c r="F73" s="104"/>
      <c r="G73" s="104"/>
      <c r="H73" s="105"/>
    </row>
    <row r="74" spans="1:8" x14ac:dyDescent="0.2">
      <c r="A74" s="97"/>
      <c r="B74" s="106" t="s">
        <v>139</v>
      </c>
      <c r="C74" s="107"/>
      <c r="D74" s="107"/>
      <c r="E74" s="107"/>
      <c r="F74" s="107"/>
      <c r="G74" s="107"/>
      <c r="H74" s="108"/>
    </row>
    <row r="75" spans="1:8" ht="15.75" x14ac:dyDescent="0.25">
      <c r="A75" s="98" t="s">
        <v>97</v>
      </c>
      <c r="B75" s="102" t="s">
        <v>129</v>
      </c>
      <c r="C75" s="100"/>
      <c r="D75" s="100"/>
      <c r="E75" s="100"/>
      <c r="F75" s="100"/>
      <c r="G75" s="100"/>
      <c r="H75" s="101"/>
    </row>
    <row r="76" spans="1:8" ht="15.75" x14ac:dyDescent="0.25">
      <c r="A76" s="85" t="s">
        <v>132</v>
      </c>
      <c r="B76" s="99" t="s">
        <v>133</v>
      </c>
      <c r="C76" s="100"/>
      <c r="D76" s="100"/>
      <c r="E76" s="100"/>
      <c r="F76" s="100"/>
      <c r="G76" s="100"/>
      <c r="H76" s="101"/>
    </row>
    <row r="77" spans="1:8" x14ac:dyDescent="0.2">
      <c r="A77" s="26"/>
      <c r="B77" s="26"/>
    </row>
  </sheetData>
  <sheetProtection algorithmName="SHA-512" hashValue="qGdPR8vvi/xXmXEFDgJJdB3k/0WajtK8gz+2q1pSJuGikPxWXsKpwwrvDnvSHPUi6rMOHsuwZt+boxpzZOIclw==" saltValue="xzfdQ1NmknFJjjwbkYlCmw==" spinCount="100000" sheet="1" objects="1" scenarios="1"/>
  <protectedRanges>
    <protectedRange sqref="B9:B12" name="Range1" securityDescriptor="O:WDG:WDD:(A;;CC;;;WD)"/>
    <protectedRange sqref="B16:B19" name="Range2" securityDescriptor="O:WDG:WDD:(A;;CC;;;WD)"/>
    <protectedRange sqref="B28" name="Range3" securityDescriptor="O:WDG:WDD:(A;;CC;;;WD)"/>
    <protectedRange sqref="D30" name="Range4" securityDescriptor="O:WDG:WDD:(A;;CC;;;WD)"/>
    <protectedRange sqref="G35:G37" name="Range5" securityDescriptor="O:WDG:WDD:(A;;CC;;;WD)"/>
  </protectedRanges>
  <dataValidations xWindow="494" yWindow="510" count="5">
    <dataValidation type="whole" allowBlank="1" showInputMessage="1" showErrorMessage="1" sqref="B11" xr:uid="{F92ED98D-C203-4D0C-9AD2-CDA65C0DB94E}">
      <formula1>25000</formula1>
      <formula2>250000</formula2>
    </dataValidation>
    <dataValidation type="decimal" allowBlank="1" showInputMessage="1" showErrorMessage="1" errorTitle="ERROR" error="Please enter a valid amount." promptTitle="401k Contribution" prompt="Enter you annual 401k contribution." sqref="D30" xr:uid="{F17DB0A3-2B26-4926-B11E-E46A2B5894DC}">
      <formula1>0</formula1>
      <formula2>23000</formula2>
    </dataValidation>
    <dataValidation type="decimal" allowBlank="1" showInputMessage="1" showErrorMessage="1" errorTitle="ERROR" error="Enter a valid dollar amount." promptTitle="Fee Waiver" prompt="Enter the amount of tuition and fees waived by using the Fee Waiver at a TN public institution." sqref="G35" xr:uid="{5A9662CC-88DE-4B1C-8A3B-2CAF76D552D7}">
      <formula1>0</formula1>
      <formula2>50000</formula2>
    </dataValidation>
    <dataValidation type="decimal" allowBlank="1" showInputMessage="1" showErrorMessage="1" errorTitle="ERROR" error="Enter a valid dollar amount." promptTitle="Tuition Reimbursement Program" prompt="Enter the tuition and fees reimbursed by the college for using the Tuition Reimbursement Program." sqref="G36" xr:uid="{8424F0A1-ED62-4EBA-80E4-C79E782A0595}">
      <formula1>0</formula1>
      <formula2>50000</formula2>
    </dataValidation>
    <dataValidation type="decimal" allowBlank="1" showInputMessage="1" showErrorMessage="1" errorTitle="ERROR" error="Enter a valid dollar amount." promptTitle="Spouse &amp; Dependent Fee Discount" prompt="Enter the tuition and fees discounted (50%) for using the Spouse and Dependent Fee Discount." sqref="G37" xr:uid="{4F536AFF-BC0B-4622-88C6-A6063ECE26B4}">
      <formula1>0</formula1>
      <formula2>50000</formula2>
    </dataValidation>
  </dataValidations>
  <hyperlinks>
    <hyperlink ref="A55" r:id="rId1" xr:uid="{55785C2F-9BCB-422A-8F50-8FFDCAED88D2}"/>
    <hyperlink ref="A56" r:id="rId2" xr:uid="{33F6816E-E6CC-4741-AEC9-121121CDF8F8}"/>
    <hyperlink ref="A57" r:id="rId3" xr:uid="{B8F1A3AE-918C-4A62-ABED-084A8413E0EE}"/>
    <hyperlink ref="A58" r:id="rId4" xr:uid="{AC62A535-5C08-4231-9B8C-8EB61BCA9A57}"/>
    <hyperlink ref="A59" r:id="rId5" xr:uid="{466AB37F-FB2E-4923-A7B6-1BC8060B0395}"/>
    <hyperlink ref="A60" r:id="rId6" xr:uid="{E8BC91F5-A5EE-4038-929E-8A2E456C21E4}"/>
    <hyperlink ref="A61" r:id="rId7" xr:uid="{A88DDAA0-AED4-4C3D-A644-F16EA27C9FAA}"/>
    <hyperlink ref="A62" r:id="rId8" xr:uid="{68E00BC6-1371-447E-B10A-D6929F61277C}"/>
    <hyperlink ref="A63" r:id="rId9" xr:uid="{2E27B09D-DD7F-43B7-A908-055BECF44AED}"/>
    <hyperlink ref="A64" r:id="rId10" xr:uid="{00CD9136-E9DF-498B-9C75-397212411C2B}"/>
    <hyperlink ref="A65" r:id="rId11" xr:uid="{AA1F4C91-F8B4-4DB0-A987-6E35AA34334A}"/>
    <hyperlink ref="A71" r:id="rId12" xr:uid="{3D044CE2-13B6-44A5-8001-4797A2CA028C}"/>
    <hyperlink ref="A72" r:id="rId13" xr:uid="{C67987F0-F8F6-4C97-9D6B-E0ECB30E5E8B}"/>
    <hyperlink ref="A75" r:id="rId14" xr:uid="{5F25392C-2F83-4210-B608-2CFC697BDAC4}"/>
    <hyperlink ref="A73" r:id="rId15" xr:uid="{0BC7451D-C8E5-404D-BC6D-A833FA4D3CC5}"/>
    <hyperlink ref="A70" r:id="rId16" xr:uid="{84FA94B3-D65C-4B48-8CAF-5FCAA42F0426}"/>
    <hyperlink ref="A76" r:id="rId17" xr:uid="{EBADA5ED-DD99-4268-AE09-133659C64F62}"/>
  </hyperlinks>
  <pageMargins left="0.25" right="0.25" top="0.75" bottom="0.75" header="0.3" footer="0.3"/>
  <pageSetup scale="67" fitToHeight="0" orientation="landscape" horizontalDpi="4294967295" verticalDpi="4294967295" r:id="rId18"/>
  <rowBreaks count="1" manualBreakCount="1">
    <brk id="52" max="16383" man="1"/>
  </rowBreaks>
  <picture r:id="rId19"/>
  <extLst>
    <ext xmlns:x14="http://schemas.microsoft.com/office/spreadsheetml/2009/9/main" uri="{CCE6A557-97BC-4b89-ADB6-D9C93CAAB3DF}">
      <x14:dataValidations xmlns:xm="http://schemas.microsoft.com/office/excel/2006/main" xWindow="494" yWindow="510" count="9">
        <x14:dataValidation type="list" allowBlank="1" showInputMessage="1" showErrorMessage="1" errorTitle="ERROR" error="Select valid insurance option from list. Select &quot;None&quot; if you are not enrolled." promptTitle="Select Medical Insurance" prompt="Please select your insurance tier and network. Select &quot;None&quot; if you are not enrolled in medical insurance through the State." xr:uid="{460130F1-70F9-4543-9A08-9F34E6317BE7}">
          <x14:formula1>
            <xm:f>Premiums!$A$4:$A$28</xm:f>
          </x14:formula1>
          <xm:sqref>B16</xm:sqref>
        </x14:dataValidation>
        <x14:dataValidation type="list" allowBlank="1" showInputMessage="1" showErrorMessage="1" errorTitle="ERROR" error="Select valid insurance option from list. Select &quot;None&quot; if you are not enrolled." promptTitle="Select Dental Insurance" prompt="Please select your tier and dental insurance plan. Select &quot;None&quot; if you are not enrolled in dental insurance through the State." xr:uid="{E4A189AE-A107-4B11-A007-7D274AF1482B}">
          <x14:formula1>
            <xm:f>Premiums!$A$31:$A$39</xm:f>
          </x14:formula1>
          <xm:sqref>B17</xm:sqref>
        </x14:dataValidation>
        <x14:dataValidation type="list" allowBlank="1" showInputMessage="1" showErrorMessage="1" errorTitle="ERROR" error="Select valid insurance option from list. Select &quot;None&quot; if you are not enrolled." promptTitle="Select Vision Insurance" prompt="Please select your tier and vision insurance plan. Select &quot;None&quot; if you are not enrolled in vision insurance through the State." xr:uid="{C4417578-960E-43C3-AF86-6EAD06336F2A}">
          <x14:formula1>
            <xm:f>Premiums!$A$42:$A$50</xm:f>
          </x14:formula1>
          <xm:sqref>B18</xm:sqref>
        </x14:dataValidation>
        <x14:dataValidation type="list" allowBlank="1" showInputMessage="1" showErrorMessage="1" errorTitle="ERROR" error="Select valid insurance option from list. Select &quot;None&quot; if you are not enrolled." promptTitle="Select Short-Term Disability" prompt="Please select Option A or B. Select &quot;None&quot; if you are not enrolled in short-term disability." xr:uid="{527A8C6A-A5B5-4105-9FB7-DC1A15551207}">
          <x14:formula1>
            <xm:f>Premiums!$A$53:$A$55</xm:f>
          </x14:formula1>
          <xm:sqref>B19</xm:sqref>
        </x14:dataValidation>
        <x14:dataValidation type="list" allowBlank="1" showInputMessage="1" showErrorMessage="1" errorTitle="ERROR" error="Please select a valid retirement plan from the list." promptTitle="Select Retirement Plan" prompt="Select the retirement plan you are enrolled in." xr:uid="{7463D9A9-26F2-4841-9B40-86BD07BE08B9}">
          <x14:formula1>
            <xm:f>Premiums!$A$59:$A$62</xm:f>
          </x14:formula1>
          <xm:sqref>B28</xm:sqref>
        </x14:dataValidation>
        <x14:dataValidation type="list" allowBlank="1" showInputMessage="1" showErrorMessage="1" xr:uid="{2A85B7C7-3E7E-4DF7-B0BB-E8A86E41E5FB}">
          <x14:formula1>
            <xm:f>'Employee Type'!$A$12:$A$41</xm:f>
          </x14:formula1>
          <xm:sqref>D11</xm:sqref>
        </x14:dataValidation>
        <x14:dataValidation type="list" allowBlank="1" showInputMessage="1" showErrorMessage="1" errorTitle="ERROR" error="Please select a valid employee type from the list." promptTitle="Select Months Worked Per Year" prompt="Select the number of months you work each year. Faculty should select 9 or 12." xr:uid="{D5737161-F246-4E12-AD36-9D1592D98889}">
          <x14:formula1>
            <xm:f>'Employee Type'!$C$2:$C$4</xm:f>
          </x14:formula1>
          <xm:sqref>B10</xm:sqref>
        </x14:dataValidation>
        <x14:dataValidation type="list" allowBlank="1" showInputMessage="1" showErrorMessage="1" errorTitle="ERROR" error="Select a whole number from the list." promptTitle="Years of Service" prompt="Please select your total years of service working for a State agency. This does not include local ed or local gov service. If you have more than 30 years of service, select 30." xr:uid="{FB2C6694-64BC-456C-A85E-7A15243D977D}">
          <x14:formula1>
            <xm:f>'Employee Type'!$A$11:$A$41</xm:f>
          </x14:formula1>
          <xm:sqref>B12</xm:sqref>
        </x14:dataValidation>
        <x14:dataValidation type="list" allowBlank="1" showInputMessage="1" showErrorMessage="1" errorTitle="ERROR" error="Please select a valid employee type from the list." promptTitle="Select Employee Type" prompt="Select your employee type from the list." xr:uid="{59EE9422-33C4-44DF-A177-474C864F416F}">
          <x14:formula1>
            <xm:f>'Employee Type'!$A$2:$A$4</xm:f>
          </x14:formula1>
          <xm:sqref>B9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985C1F-5AD5-4944-8364-8A76FAFE7FBB}">
  <dimension ref="A3:D62"/>
  <sheetViews>
    <sheetView workbookViewId="0">
      <selection activeCell="C11" sqref="C11"/>
    </sheetView>
  </sheetViews>
  <sheetFormatPr defaultRowHeight="15" x14ac:dyDescent="0.25"/>
  <cols>
    <col min="1" max="1" width="76.85546875" bestFit="1" customWidth="1"/>
    <col min="2" max="2" width="16.28515625" bestFit="1" customWidth="1"/>
    <col min="3" max="3" width="16.140625" bestFit="1" customWidth="1"/>
  </cols>
  <sheetData>
    <row r="3" spans="1:3" ht="16.5" thickBot="1" x14ac:dyDescent="0.3">
      <c r="A3" s="13" t="s">
        <v>49</v>
      </c>
      <c r="B3" s="14" t="s">
        <v>7</v>
      </c>
      <c r="C3" s="14" t="s">
        <v>8</v>
      </c>
    </row>
    <row r="4" spans="1:3" ht="15.75" thickBot="1" x14ac:dyDescent="0.3">
      <c r="A4" s="38" t="s">
        <v>47</v>
      </c>
      <c r="B4" s="39">
        <v>0</v>
      </c>
      <c r="C4" s="40">
        <v>0</v>
      </c>
    </row>
    <row r="5" spans="1:3" x14ac:dyDescent="0.25">
      <c r="A5" s="2" t="s">
        <v>9</v>
      </c>
      <c r="B5" s="29">
        <v>159</v>
      </c>
      <c r="C5" s="15">
        <v>634</v>
      </c>
    </row>
    <row r="6" spans="1:3" x14ac:dyDescent="0.25">
      <c r="A6" s="3" t="s">
        <v>10</v>
      </c>
      <c r="B6" s="30">
        <v>238</v>
      </c>
      <c r="C6" s="16">
        <v>951</v>
      </c>
    </row>
    <row r="7" spans="1:3" x14ac:dyDescent="0.25">
      <c r="A7" s="3" t="s">
        <v>11</v>
      </c>
      <c r="B7" s="30">
        <v>357</v>
      </c>
      <c r="C7" s="16">
        <v>1427</v>
      </c>
    </row>
    <row r="8" spans="1:3" ht="15.75" thickBot="1" x14ac:dyDescent="0.3">
      <c r="A8" s="4" t="s">
        <v>12</v>
      </c>
      <c r="B8" s="31">
        <v>412</v>
      </c>
      <c r="C8" s="17">
        <v>1648</v>
      </c>
    </row>
    <row r="9" spans="1:3" x14ac:dyDescent="0.25">
      <c r="A9" s="2" t="s">
        <v>21</v>
      </c>
      <c r="B9" s="29">
        <v>234</v>
      </c>
      <c r="C9" s="15">
        <v>634</v>
      </c>
    </row>
    <row r="10" spans="1:3" x14ac:dyDescent="0.25">
      <c r="A10" s="3" t="s">
        <v>22</v>
      </c>
      <c r="B10" s="30">
        <v>323</v>
      </c>
      <c r="C10" s="16">
        <v>951</v>
      </c>
    </row>
    <row r="11" spans="1:3" x14ac:dyDescent="0.25">
      <c r="A11" s="3" t="s">
        <v>23</v>
      </c>
      <c r="B11" s="30">
        <v>507</v>
      </c>
      <c r="C11" s="16">
        <v>1427</v>
      </c>
    </row>
    <row r="12" spans="1:3" ht="15.75" thickBot="1" x14ac:dyDescent="0.3">
      <c r="A12" s="4" t="s">
        <v>24</v>
      </c>
      <c r="B12" s="31">
        <v>562</v>
      </c>
      <c r="C12" s="17">
        <v>1648</v>
      </c>
    </row>
    <row r="13" spans="1:3" x14ac:dyDescent="0.25">
      <c r="A13" s="5" t="s">
        <v>13</v>
      </c>
      <c r="B13" s="32">
        <v>102</v>
      </c>
      <c r="C13" s="18">
        <v>634</v>
      </c>
    </row>
    <row r="14" spans="1:3" x14ac:dyDescent="0.25">
      <c r="A14" s="6" t="s">
        <v>14</v>
      </c>
      <c r="B14" s="33">
        <v>153</v>
      </c>
      <c r="C14" s="19">
        <v>951</v>
      </c>
    </row>
    <row r="15" spans="1:3" x14ac:dyDescent="0.25">
      <c r="A15" s="6" t="s">
        <v>15</v>
      </c>
      <c r="B15" s="33">
        <v>230</v>
      </c>
      <c r="C15" s="19">
        <v>1427</v>
      </c>
    </row>
    <row r="16" spans="1:3" ht="15.75" thickBot="1" x14ac:dyDescent="0.3">
      <c r="A16" s="7" t="s">
        <v>16</v>
      </c>
      <c r="B16" s="34">
        <v>265</v>
      </c>
      <c r="C16" s="20">
        <v>1648</v>
      </c>
    </row>
    <row r="17" spans="1:3" x14ac:dyDescent="0.25">
      <c r="A17" s="5" t="s">
        <v>25</v>
      </c>
      <c r="B17" s="32">
        <v>177</v>
      </c>
      <c r="C17" s="18">
        <v>634</v>
      </c>
    </row>
    <row r="18" spans="1:3" x14ac:dyDescent="0.25">
      <c r="A18" s="6" t="s">
        <v>26</v>
      </c>
      <c r="B18" s="33">
        <v>238</v>
      </c>
      <c r="C18" s="19">
        <v>951</v>
      </c>
    </row>
    <row r="19" spans="1:3" x14ac:dyDescent="0.25">
      <c r="A19" s="6" t="s">
        <v>27</v>
      </c>
      <c r="B19" s="33">
        <v>380</v>
      </c>
      <c r="C19" s="19">
        <v>1427</v>
      </c>
    </row>
    <row r="20" spans="1:3" ht="15.75" thickBot="1" x14ac:dyDescent="0.3">
      <c r="A20" s="7" t="s">
        <v>28</v>
      </c>
      <c r="B20" s="34">
        <v>415</v>
      </c>
      <c r="C20" s="20">
        <v>1648</v>
      </c>
    </row>
    <row r="21" spans="1:3" x14ac:dyDescent="0.25">
      <c r="A21" s="8" t="s">
        <v>17</v>
      </c>
      <c r="B21" s="35">
        <v>71</v>
      </c>
      <c r="C21" s="21">
        <v>634</v>
      </c>
    </row>
    <row r="22" spans="1:3" x14ac:dyDescent="0.25">
      <c r="A22" s="9" t="s">
        <v>18</v>
      </c>
      <c r="B22" s="36">
        <v>107</v>
      </c>
      <c r="C22" s="22">
        <v>951</v>
      </c>
    </row>
    <row r="23" spans="1:3" x14ac:dyDescent="0.25">
      <c r="A23" s="9" t="s">
        <v>19</v>
      </c>
      <c r="B23" s="36">
        <v>160</v>
      </c>
      <c r="C23" s="22">
        <v>1427</v>
      </c>
    </row>
    <row r="24" spans="1:3" ht="15.75" thickBot="1" x14ac:dyDescent="0.3">
      <c r="A24" s="10" t="s">
        <v>20</v>
      </c>
      <c r="B24" s="37">
        <v>185</v>
      </c>
      <c r="C24" s="23">
        <v>1648</v>
      </c>
    </row>
    <row r="25" spans="1:3" x14ac:dyDescent="0.25">
      <c r="A25" s="8" t="s">
        <v>29</v>
      </c>
      <c r="B25" s="35">
        <v>146</v>
      </c>
      <c r="C25" s="21">
        <v>634</v>
      </c>
    </row>
    <row r="26" spans="1:3" x14ac:dyDescent="0.25">
      <c r="A26" s="9" t="s">
        <v>30</v>
      </c>
      <c r="B26" s="36">
        <v>192</v>
      </c>
      <c r="C26" s="22">
        <v>951</v>
      </c>
    </row>
    <row r="27" spans="1:3" x14ac:dyDescent="0.25">
      <c r="A27" s="9" t="s">
        <v>31</v>
      </c>
      <c r="B27" s="36">
        <v>310</v>
      </c>
      <c r="C27" s="22">
        <v>1427</v>
      </c>
    </row>
    <row r="28" spans="1:3" ht="15.75" thickBot="1" x14ac:dyDescent="0.3">
      <c r="A28" s="10" t="s">
        <v>32</v>
      </c>
      <c r="B28" s="37">
        <v>335</v>
      </c>
      <c r="C28" s="23">
        <v>1648</v>
      </c>
    </row>
    <row r="30" spans="1:3" ht="16.5" thickBot="1" x14ac:dyDescent="0.3">
      <c r="A30" s="13" t="s">
        <v>48</v>
      </c>
      <c r="B30" s="14" t="s">
        <v>7</v>
      </c>
      <c r="C30" s="14" t="s">
        <v>8</v>
      </c>
    </row>
    <row r="31" spans="1:3" ht="15.75" thickBot="1" x14ac:dyDescent="0.3">
      <c r="A31" s="38" t="s">
        <v>47</v>
      </c>
      <c r="B31" s="39">
        <v>0</v>
      </c>
      <c r="C31" s="40">
        <v>0</v>
      </c>
    </row>
    <row r="32" spans="1:3" x14ac:dyDescent="0.25">
      <c r="A32" s="2" t="s">
        <v>39</v>
      </c>
      <c r="B32" s="29">
        <v>7.09</v>
      </c>
      <c r="C32" s="15">
        <v>7.1</v>
      </c>
    </row>
    <row r="33" spans="1:3" x14ac:dyDescent="0.25">
      <c r="A33" s="3" t="s">
        <v>40</v>
      </c>
      <c r="B33" s="30">
        <v>14.73</v>
      </c>
      <c r="C33" s="16">
        <v>14.74</v>
      </c>
    </row>
    <row r="34" spans="1:3" x14ac:dyDescent="0.25">
      <c r="A34" s="3" t="s">
        <v>41</v>
      </c>
      <c r="B34" s="30">
        <v>12.57</v>
      </c>
      <c r="C34" s="16">
        <v>12.58</v>
      </c>
    </row>
    <row r="35" spans="1:3" ht="15.75" thickBot="1" x14ac:dyDescent="0.3">
      <c r="A35" s="4" t="s">
        <v>42</v>
      </c>
      <c r="B35" s="31">
        <v>17.29</v>
      </c>
      <c r="C35" s="17">
        <v>17.29</v>
      </c>
    </row>
    <row r="36" spans="1:3" x14ac:dyDescent="0.25">
      <c r="A36" s="5" t="s">
        <v>43</v>
      </c>
      <c r="B36" s="32">
        <v>10.01</v>
      </c>
      <c r="C36" s="18">
        <v>10.01</v>
      </c>
    </row>
    <row r="37" spans="1:3" x14ac:dyDescent="0.25">
      <c r="A37" s="6" t="s">
        <v>44</v>
      </c>
      <c r="B37" s="33">
        <v>26.61</v>
      </c>
      <c r="C37" s="19">
        <v>26.62</v>
      </c>
    </row>
    <row r="38" spans="1:3" x14ac:dyDescent="0.25">
      <c r="A38" s="6" t="s">
        <v>45</v>
      </c>
      <c r="B38" s="33">
        <v>19.68</v>
      </c>
      <c r="C38" s="19">
        <v>19.690000000000001</v>
      </c>
    </row>
    <row r="39" spans="1:3" ht="15.75" thickBot="1" x14ac:dyDescent="0.3">
      <c r="A39" s="7" t="s">
        <v>46</v>
      </c>
      <c r="B39" s="34">
        <v>40.76</v>
      </c>
      <c r="C39" s="20">
        <v>40.770000000000003</v>
      </c>
    </row>
    <row r="41" spans="1:3" ht="16.5" thickBot="1" x14ac:dyDescent="0.3">
      <c r="A41" s="13" t="s">
        <v>50</v>
      </c>
      <c r="B41" s="14" t="s">
        <v>7</v>
      </c>
      <c r="C41" s="14" t="s">
        <v>8</v>
      </c>
    </row>
    <row r="42" spans="1:3" ht="16.5" thickBot="1" x14ac:dyDescent="0.3">
      <c r="A42" s="38" t="s">
        <v>47</v>
      </c>
      <c r="B42" s="41">
        <v>0</v>
      </c>
      <c r="C42" s="42">
        <v>0</v>
      </c>
    </row>
    <row r="43" spans="1:3" x14ac:dyDescent="0.25">
      <c r="A43" s="2" t="s">
        <v>51</v>
      </c>
      <c r="B43" s="29">
        <v>3.18</v>
      </c>
      <c r="C43" s="15">
        <v>0</v>
      </c>
    </row>
    <row r="44" spans="1:3" x14ac:dyDescent="0.25">
      <c r="A44" s="3" t="s">
        <v>53</v>
      </c>
      <c r="B44" s="30">
        <v>6.35</v>
      </c>
      <c r="C44" s="16">
        <v>0</v>
      </c>
    </row>
    <row r="45" spans="1:3" x14ac:dyDescent="0.25">
      <c r="A45" s="3" t="s">
        <v>54</v>
      </c>
      <c r="B45" s="30">
        <v>6.03</v>
      </c>
      <c r="C45" s="16">
        <v>0</v>
      </c>
    </row>
    <row r="46" spans="1:3" ht="15.75" thickBot="1" x14ac:dyDescent="0.3">
      <c r="A46" s="4" t="s">
        <v>55</v>
      </c>
      <c r="B46" s="31">
        <v>9.33</v>
      </c>
      <c r="C46" s="17">
        <v>0</v>
      </c>
    </row>
    <row r="47" spans="1:3" x14ac:dyDescent="0.25">
      <c r="A47" s="5" t="s">
        <v>52</v>
      </c>
      <c r="B47" s="32">
        <v>6.3</v>
      </c>
      <c r="C47" s="18">
        <v>0</v>
      </c>
    </row>
    <row r="48" spans="1:3" x14ac:dyDescent="0.25">
      <c r="A48" s="6" t="s">
        <v>56</v>
      </c>
      <c r="B48" s="33">
        <v>12.6</v>
      </c>
      <c r="C48" s="19">
        <v>0</v>
      </c>
    </row>
    <row r="49" spans="1:4" x14ac:dyDescent="0.25">
      <c r="A49" s="6" t="s">
        <v>57</v>
      </c>
      <c r="B49" s="33">
        <v>11.98</v>
      </c>
      <c r="C49" s="19">
        <v>0</v>
      </c>
    </row>
    <row r="50" spans="1:4" ht="15.75" thickBot="1" x14ac:dyDescent="0.3">
      <c r="A50" s="7" t="s">
        <v>58</v>
      </c>
      <c r="B50" s="34">
        <v>18.54</v>
      </c>
      <c r="C50" s="20">
        <v>0</v>
      </c>
    </row>
    <row r="52" spans="1:4" ht="15.75" thickBot="1" x14ac:dyDescent="0.3">
      <c r="A52" s="13" t="s">
        <v>61</v>
      </c>
    </row>
    <row r="53" spans="1:4" ht="15.75" thickBot="1" x14ac:dyDescent="0.3">
      <c r="A53" s="38" t="s">
        <v>47</v>
      </c>
      <c r="B53" s="40">
        <v>0</v>
      </c>
    </row>
    <row r="54" spans="1:4" ht="15.75" thickBot="1" x14ac:dyDescent="0.3">
      <c r="A54" s="43" t="s">
        <v>59</v>
      </c>
      <c r="B54" s="44">
        <v>0.41</v>
      </c>
    </row>
    <row r="55" spans="1:4" ht="15.75" thickBot="1" x14ac:dyDescent="0.3">
      <c r="A55" s="45" t="s">
        <v>60</v>
      </c>
      <c r="B55" s="46">
        <v>0.33</v>
      </c>
    </row>
    <row r="58" spans="1:4" ht="16.5" thickBot="1" x14ac:dyDescent="0.3">
      <c r="A58" s="13" t="s">
        <v>64</v>
      </c>
      <c r="B58" s="14" t="s">
        <v>7</v>
      </c>
      <c r="C58" s="14" t="s">
        <v>8</v>
      </c>
    </row>
    <row r="59" spans="1:4" x14ac:dyDescent="0.25">
      <c r="A59" s="54" t="s">
        <v>71</v>
      </c>
      <c r="B59" s="54">
        <v>0</v>
      </c>
      <c r="C59" s="52">
        <v>0.2195</v>
      </c>
    </row>
    <row r="60" spans="1:4" ht="15.75" thickBot="1" x14ac:dyDescent="0.3">
      <c r="A60" s="55" t="s">
        <v>72</v>
      </c>
      <c r="B60" s="55">
        <v>0.05</v>
      </c>
      <c r="C60" s="53">
        <v>3.9399999999999998E-2</v>
      </c>
      <c r="D60">
        <v>0.05</v>
      </c>
    </row>
    <row r="61" spans="1:4" x14ac:dyDescent="0.25">
      <c r="A61" s="2" t="s">
        <v>73</v>
      </c>
      <c r="B61" s="2">
        <v>0</v>
      </c>
      <c r="C61" s="11">
        <v>0.1</v>
      </c>
    </row>
    <row r="62" spans="1:4" ht="15.75" thickBot="1" x14ac:dyDescent="0.3">
      <c r="A62" s="4" t="s">
        <v>74</v>
      </c>
      <c r="B62" s="4">
        <v>0.05</v>
      </c>
      <c r="C62" s="12">
        <v>0.09</v>
      </c>
    </row>
  </sheetData>
  <sheetProtection algorithmName="SHA-512" hashValue="f7eEltHfo6YfCZRnp0XQY5PgSMnFvcEr1tfKCJENKF6p8WdGExrmtReRQkpzyHjz9hANAgmYgG1w2egHVmQv5Q==" saltValue="nusSWF5PUmDw9doYXFqH5Q=="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A09E3B-507E-4D41-9BB5-966E557D58FC}">
  <dimension ref="A1:D41"/>
  <sheetViews>
    <sheetView workbookViewId="0">
      <selection activeCell="A9" sqref="A9"/>
    </sheetView>
  </sheetViews>
  <sheetFormatPr defaultRowHeight="15" x14ac:dyDescent="0.25"/>
  <cols>
    <col min="1" max="1" width="24.85546875" bestFit="1" customWidth="1"/>
    <col min="2" max="2" width="9.42578125" bestFit="1" customWidth="1"/>
    <col min="3" max="3" width="21.7109375" bestFit="1" customWidth="1"/>
    <col min="4" max="4" width="18.28515625" bestFit="1" customWidth="1"/>
  </cols>
  <sheetData>
    <row r="1" spans="1:4" x14ac:dyDescent="0.25">
      <c r="A1" s="13" t="s">
        <v>79</v>
      </c>
      <c r="B1" s="13"/>
      <c r="C1" s="13" t="s">
        <v>84</v>
      </c>
      <c r="D1" s="13" t="s">
        <v>89</v>
      </c>
    </row>
    <row r="2" spans="1:4" x14ac:dyDescent="0.25">
      <c r="A2" t="s">
        <v>81</v>
      </c>
      <c r="C2">
        <v>9</v>
      </c>
      <c r="D2">
        <f>C2*162.5</f>
        <v>1462.5</v>
      </c>
    </row>
    <row r="3" spans="1:4" x14ac:dyDescent="0.25">
      <c r="A3" t="s">
        <v>82</v>
      </c>
      <c r="C3">
        <v>10</v>
      </c>
      <c r="D3">
        <f>C3*162.5</f>
        <v>1625</v>
      </c>
    </row>
    <row r="4" spans="1:4" x14ac:dyDescent="0.25">
      <c r="A4" t="s">
        <v>83</v>
      </c>
      <c r="C4">
        <v>12</v>
      </c>
      <c r="D4">
        <f>C4*162.5</f>
        <v>1950</v>
      </c>
    </row>
    <row r="10" spans="1:4" x14ac:dyDescent="0.25">
      <c r="A10" s="13" t="s">
        <v>80</v>
      </c>
      <c r="B10" s="13" t="s">
        <v>90</v>
      </c>
    </row>
    <row r="11" spans="1:4" x14ac:dyDescent="0.25">
      <c r="A11">
        <v>0</v>
      </c>
      <c r="B11">
        <v>7.5</v>
      </c>
    </row>
    <row r="12" spans="1:4" x14ac:dyDescent="0.25">
      <c r="A12">
        <v>1</v>
      </c>
      <c r="B12">
        <v>7.5</v>
      </c>
    </row>
    <row r="13" spans="1:4" x14ac:dyDescent="0.25">
      <c r="A13">
        <v>2</v>
      </c>
      <c r="B13">
        <v>7.5</v>
      </c>
      <c r="D13" s="57"/>
    </row>
    <row r="14" spans="1:4" x14ac:dyDescent="0.25">
      <c r="A14">
        <v>3</v>
      </c>
      <c r="B14">
        <v>7.5</v>
      </c>
      <c r="D14" s="57"/>
    </row>
    <row r="15" spans="1:4" x14ac:dyDescent="0.25">
      <c r="A15">
        <v>4</v>
      </c>
      <c r="B15">
        <v>7.5</v>
      </c>
      <c r="D15" s="57"/>
    </row>
    <row r="16" spans="1:4" x14ac:dyDescent="0.25">
      <c r="A16">
        <v>5</v>
      </c>
      <c r="B16">
        <v>7.5</v>
      </c>
      <c r="D16" s="57"/>
    </row>
    <row r="17" spans="1:2" x14ac:dyDescent="0.25">
      <c r="A17">
        <v>6</v>
      </c>
      <c r="B17">
        <v>11.3</v>
      </c>
    </row>
    <row r="18" spans="1:2" x14ac:dyDescent="0.25">
      <c r="A18">
        <v>7</v>
      </c>
      <c r="B18">
        <v>11.3</v>
      </c>
    </row>
    <row r="19" spans="1:2" x14ac:dyDescent="0.25">
      <c r="A19">
        <v>8</v>
      </c>
      <c r="B19">
        <v>11.3</v>
      </c>
    </row>
    <row r="20" spans="1:2" x14ac:dyDescent="0.25">
      <c r="A20">
        <v>9</v>
      </c>
      <c r="B20">
        <v>11.3</v>
      </c>
    </row>
    <row r="21" spans="1:2" x14ac:dyDescent="0.25">
      <c r="A21">
        <v>10</v>
      </c>
      <c r="B21">
        <v>11.3</v>
      </c>
    </row>
    <row r="22" spans="1:2" x14ac:dyDescent="0.25">
      <c r="A22">
        <v>11</v>
      </c>
      <c r="B22">
        <v>11.3</v>
      </c>
    </row>
    <row r="23" spans="1:2" x14ac:dyDescent="0.25">
      <c r="A23">
        <v>12</v>
      </c>
      <c r="B23">
        <v>13.2</v>
      </c>
    </row>
    <row r="24" spans="1:2" x14ac:dyDescent="0.25">
      <c r="A24">
        <v>13</v>
      </c>
      <c r="B24">
        <v>13.2</v>
      </c>
    </row>
    <row r="25" spans="1:2" x14ac:dyDescent="0.25">
      <c r="A25">
        <v>14</v>
      </c>
      <c r="B25">
        <v>13.2</v>
      </c>
    </row>
    <row r="26" spans="1:2" x14ac:dyDescent="0.25">
      <c r="A26">
        <v>15</v>
      </c>
      <c r="B26">
        <v>13.2</v>
      </c>
    </row>
    <row r="27" spans="1:2" x14ac:dyDescent="0.25">
      <c r="A27">
        <v>16</v>
      </c>
      <c r="B27">
        <v>13.2</v>
      </c>
    </row>
    <row r="28" spans="1:2" x14ac:dyDescent="0.25">
      <c r="A28">
        <v>17</v>
      </c>
      <c r="B28">
        <v>13.2</v>
      </c>
    </row>
    <row r="29" spans="1:2" x14ac:dyDescent="0.25">
      <c r="A29">
        <v>18</v>
      </c>
      <c r="B29">
        <v>13.2</v>
      </c>
    </row>
    <row r="30" spans="1:2" x14ac:dyDescent="0.25">
      <c r="A30">
        <v>19</v>
      </c>
      <c r="B30">
        <v>13.2</v>
      </c>
    </row>
    <row r="31" spans="1:2" x14ac:dyDescent="0.25">
      <c r="A31">
        <v>20</v>
      </c>
      <c r="B31">
        <v>13.2</v>
      </c>
    </row>
    <row r="32" spans="1:2" x14ac:dyDescent="0.25">
      <c r="A32">
        <v>21</v>
      </c>
      <c r="B32">
        <v>15</v>
      </c>
    </row>
    <row r="33" spans="1:2" x14ac:dyDescent="0.25">
      <c r="A33">
        <v>22</v>
      </c>
      <c r="B33">
        <v>15</v>
      </c>
    </row>
    <row r="34" spans="1:2" x14ac:dyDescent="0.25">
      <c r="A34">
        <v>23</v>
      </c>
      <c r="B34">
        <v>15</v>
      </c>
    </row>
    <row r="35" spans="1:2" x14ac:dyDescent="0.25">
      <c r="A35">
        <v>24</v>
      </c>
      <c r="B35">
        <v>15</v>
      </c>
    </row>
    <row r="36" spans="1:2" x14ac:dyDescent="0.25">
      <c r="A36">
        <v>25</v>
      </c>
      <c r="B36">
        <v>15</v>
      </c>
    </row>
    <row r="37" spans="1:2" x14ac:dyDescent="0.25">
      <c r="A37">
        <v>26</v>
      </c>
      <c r="B37">
        <v>15</v>
      </c>
    </row>
    <row r="38" spans="1:2" x14ac:dyDescent="0.25">
      <c r="A38">
        <v>27</v>
      </c>
      <c r="B38">
        <v>15</v>
      </c>
    </row>
    <row r="39" spans="1:2" x14ac:dyDescent="0.25">
      <c r="A39">
        <v>28</v>
      </c>
      <c r="B39">
        <v>15</v>
      </c>
    </row>
    <row r="40" spans="1:2" x14ac:dyDescent="0.25">
      <c r="A40">
        <v>29</v>
      </c>
      <c r="B40">
        <v>15</v>
      </c>
    </row>
    <row r="41" spans="1:2" x14ac:dyDescent="0.25">
      <c r="A41">
        <v>30</v>
      </c>
      <c r="B41">
        <v>15</v>
      </c>
    </row>
  </sheetData>
  <sheetProtection algorithmName="SHA-512" hashValue="GuOAbgJtHV+s9xXaK+nx+AMnmRguD7WBTJW86H91FLGM3jALna8LMMGL8Tn0NkdbO3mLxLrrT2eSpjniE0AcZg==" saltValue="P0qrHmLohGDE4Taon9+4zg==" spinCount="100000" sheet="1" objects="1" scenarios="1"/>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Total Comp</vt:lpstr>
      <vt:lpstr>Premiums</vt:lpstr>
      <vt:lpstr>Employee Type</vt:lpstr>
    </vt:vector>
  </TitlesOfParts>
  <Company>Visio install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Jones, Megan A.</dc:creator>
  <cp:lastModifiedBy>Haselden, Etta R.</cp:lastModifiedBy>
  <cp:lastPrinted>2023-11-10T14:15:30Z</cp:lastPrinted>
  <dcterms:created xsi:type="dcterms:W3CDTF">2023-04-04T15:03:38Z</dcterms:created>
  <dcterms:modified xsi:type="dcterms:W3CDTF">2024-03-12T19:30:52Z</dcterms:modified>
</cp:coreProperties>
</file>